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seauaperoservion.sharepoint.com/sites/RseauAPERO/Documents partages/750 - Administration/Réseau APERO/Site internet/"/>
    </mc:Choice>
  </mc:AlternateContent>
  <xr:revisionPtr revIDLastSave="170" documentId="8_{2710D87B-C232-4CCC-8CA4-D610F68C1CBC}" xr6:coauthVersionLast="47" xr6:coauthVersionMax="47" xr10:uidLastSave="{938EF3E9-E01F-44B1-AE64-B7FFB0FC76D1}"/>
  <workbookProtection workbookAlgorithmName="SHA-512" workbookHashValue="QbPtrFgcfFmZcBjJbHPdJk2K2tYYq5gyaH0t9hoYC2QgGo4yEizmc51viyo/oK+XDa8QbbyN8uJsM88dcfeikQ==" workbookSaltValue="i6iWYZPQqgbfadtWUhl/xw==" workbookSpinCount="100000" lockStructure="1"/>
  <bookViews>
    <workbookView xWindow="-120" yWindow="-120" windowWidth="29040" windowHeight="15840" xr2:uid="{00000000-000D-0000-FFFF-FFFF00000000}"/>
  </bookViews>
  <sheets>
    <sheet name="Estimation revenu" sheetId="6" r:id="rId1"/>
    <sheet name="Préscolaire (garderie)" sheetId="4" r:id="rId2"/>
    <sheet name="Parascolaire (écoliers)" sheetId="7" r:id="rId3"/>
    <sheet name="AJF (maman de jour)" sheetId="8" r:id="rId4"/>
  </sheets>
  <definedNames>
    <definedName name="_xlnm.Print_Area" localSheetId="3">'AJF (maman de jour)'!$A$1:$R$51</definedName>
    <definedName name="_xlnm.Print_Area" localSheetId="0">'Estimation revenu'!$A$1:$N$48</definedName>
    <definedName name="_xlnm.Print_Area" localSheetId="2">'Parascolaire (écoliers)'!$A$1:$R$45</definedName>
    <definedName name="_xlnm.Print_Area" localSheetId="1">'Préscolaire (garderie)'!$A$1:$R$42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7" l="1"/>
  <c r="E30" i="7"/>
  <c r="E31" i="7"/>
  <c r="E28" i="7"/>
  <c r="F30" i="4"/>
  <c r="F32" i="7"/>
  <c r="H32" i="7" l="1"/>
  <c r="J32" i="7"/>
  <c r="L32" i="7"/>
  <c r="N32" i="7"/>
  <c r="H30" i="4"/>
  <c r="X31" i="4" s="1"/>
  <c r="J30" i="4"/>
  <c r="L30" i="4"/>
  <c r="N30" i="4"/>
  <c r="X34" i="7" l="1"/>
  <c r="K43" i="6"/>
  <c r="J10" i="8" s="1"/>
  <c r="X12" i="8" l="1"/>
  <c r="X13" i="8" s="1"/>
  <c r="J13" i="8" s="1"/>
  <c r="J10" i="4"/>
  <c r="J10" i="7"/>
  <c r="H37" i="8"/>
  <c r="J37" i="8"/>
  <c r="L37" i="8"/>
  <c r="N37" i="8"/>
  <c r="F37" i="8"/>
  <c r="N28" i="8"/>
  <c r="L28" i="8"/>
  <c r="J28" i="8"/>
  <c r="H28" i="8"/>
  <c r="F28" i="8"/>
  <c r="X12" i="7" l="1"/>
  <c r="X13" i="7" s="1"/>
  <c r="J40" i="8"/>
  <c r="H40" i="8"/>
  <c r="L40" i="8"/>
  <c r="X12" i="4"/>
  <c r="X13" i="4" s="1"/>
  <c r="N40" i="8"/>
  <c r="F40" i="8"/>
  <c r="M46" i="8" l="1"/>
  <c r="M45" i="8"/>
  <c r="J13" i="7"/>
  <c r="J31" i="7" s="1"/>
  <c r="F27" i="7"/>
  <c r="F29" i="7"/>
  <c r="N31" i="7"/>
  <c r="H31" i="7"/>
  <c r="L31" i="7"/>
  <c r="F30" i="7"/>
  <c r="H27" i="7"/>
  <c r="L29" i="7"/>
  <c r="J27" i="7"/>
  <c r="H28" i="7"/>
  <c r="N28" i="7"/>
  <c r="N29" i="7"/>
  <c r="H29" i="7"/>
  <c r="L27" i="7"/>
  <c r="J29" i="7"/>
  <c r="F31" i="7"/>
  <c r="N27" i="7"/>
  <c r="L30" i="7"/>
  <c r="J28" i="7"/>
  <c r="L28" i="7"/>
  <c r="H30" i="7"/>
  <c r="N30" i="7"/>
  <c r="F28" i="7"/>
  <c r="J30" i="7" l="1"/>
  <c r="S32" i="7"/>
  <c r="J13" i="4"/>
  <c r="N27" i="4" l="1"/>
  <c r="N29" i="4"/>
  <c r="F26" i="4"/>
  <c r="L26" i="4"/>
  <c r="N28" i="4"/>
  <c r="H27" i="4"/>
  <c r="F29" i="4"/>
  <c r="J29" i="4"/>
  <c r="L29" i="4"/>
  <c r="H28" i="4"/>
  <c r="H26" i="4"/>
  <c r="J26" i="4"/>
  <c r="N26" i="4"/>
  <c r="H29" i="4"/>
  <c r="F28" i="4"/>
  <c r="J28" i="4"/>
  <c r="L28" i="4"/>
  <c r="F27" i="4"/>
  <c r="L27" i="4"/>
  <c r="J27" i="4"/>
  <c r="S32" i="4"/>
  <c r="J34" i="7" l="1"/>
  <c r="H34" i="7"/>
  <c r="F34" i="7"/>
  <c r="N34" i="7"/>
  <c r="L34" i="7"/>
  <c r="F32" i="4"/>
  <c r="J32" i="4"/>
  <c r="L32" i="4"/>
  <c r="N32" i="4"/>
  <c r="M40" i="7" l="1"/>
  <c r="M39" i="7"/>
  <c r="H32" i="4"/>
  <c r="M37" i="4" s="1"/>
  <c r="M36" i="4" l="1"/>
</calcChain>
</file>

<file path=xl/sharedStrings.xml><?xml version="1.0" encoding="utf-8"?>
<sst xmlns="http://schemas.openxmlformats.org/spreadsheetml/2006/main" count="178" uniqueCount="77">
  <si>
    <t>Lundi</t>
  </si>
  <si>
    <t>Mardi</t>
  </si>
  <si>
    <t>Mercredi</t>
  </si>
  <si>
    <t>Jeudi</t>
  </si>
  <si>
    <t>Vendredi</t>
  </si>
  <si>
    <t>Repas</t>
  </si>
  <si>
    <t>Coût</t>
  </si>
  <si>
    <t>TARIFS DES PRESTATIONS</t>
  </si>
  <si>
    <t>Prestations</t>
  </si>
  <si>
    <t>Total par jour</t>
  </si>
  <si>
    <t>Nous vous prions de mettre un "1" ou de laisser les cases vides dans les prestations.</t>
  </si>
  <si>
    <t>Heures départ</t>
  </si>
  <si>
    <t>Heures arrivée</t>
  </si>
  <si>
    <t>Dès qu'une place vous sera proposée, des formulaires plus détaillés vous parviendront afin d'effectuer le calcul de votre revenu déterminant définitif.</t>
  </si>
  <si>
    <t>=</t>
  </si>
  <si>
    <t>Pensions alimentaires annuelles versées à des tiers dans le ménage :</t>
  </si>
  <si>
    <t>Pensions alimentaires annuelles reçues pour vos enfants dans le ménage:</t>
  </si>
  <si>
    <t>Pensions alimentaires</t>
  </si>
  <si>
    <t xml:space="preserve">Chômage gain annuel brut : </t>
  </si>
  <si>
    <t>Allocations sociales annuelles (AVS, AI, RI, etc.) :</t>
  </si>
  <si>
    <t>Revenu annuel indépendant (déclaré à l'AVS ou DI code 398) :</t>
  </si>
  <si>
    <t>Revenu du ménage - Personne B</t>
  </si>
  <si>
    <t>Revenu du ménage - Personne A</t>
  </si>
  <si>
    <t>Estimation du revenu déterminant</t>
  </si>
  <si>
    <t>ou</t>
  </si>
  <si>
    <t>Vous pouvez estimer votre revenu déterminant grâce au document "Estimation revenu" que vous trouvez dans le premier onglet.</t>
  </si>
  <si>
    <t>Calcul des prestations</t>
  </si>
  <si>
    <t>Les tarifs obtenus par cette simulation ne sont donnés qu'à titre indicatif et ne possèdent aucune valeur contractuelle.</t>
  </si>
  <si>
    <t>1 enfant</t>
  </si>
  <si>
    <t>+</t>
  </si>
  <si>
    <t>dès 2 enfants</t>
  </si>
  <si>
    <t>T : Tarif à 100%</t>
  </si>
  <si>
    <t>Revenu déterminant selon données insérées dans l'onglet "Estimation du revenu"</t>
  </si>
  <si>
    <t>Préscolaire</t>
  </si>
  <si>
    <t>Revenu déterminant</t>
  </si>
  <si>
    <t>06:30 - 12:30</t>
  </si>
  <si>
    <t>06:30 - 14:00</t>
  </si>
  <si>
    <t>06:30 - 18:30</t>
  </si>
  <si>
    <t>13:30 - 18:30</t>
  </si>
  <si>
    <t>Parascolaire (écoliers)</t>
  </si>
  <si>
    <t>Avant l'école</t>
  </si>
  <si>
    <t>Midi</t>
  </si>
  <si>
    <t>Petit-déjeuner</t>
  </si>
  <si>
    <t>Goûter</t>
  </si>
  <si>
    <t>Souper</t>
  </si>
  <si>
    <t>Âge de l'enfant placé en acceuil famillial</t>
  </si>
  <si>
    <t>0 à 4 ans</t>
  </si>
  <si>
    <t>5 à 8 ans</t>
  </si>
  <si>
    <t>9 à 12 ans</t>
  </si>
  <si>
    <t>Dîner</t>
  </si>
  <si>
    <t>Nous vous prions d'inscrire l'heure d'arrivée et de départ ou de laisser les cases vides dans les prestations.</t>
  </si>
  <si>
    <t>Respectez la mise en forme suivante pour les quarts d'heure : 07h15 = 7:15 / 13h30 = 13:30 / 17h45 = 17:45</t>
  </si>
  <si>
    <t>Total CHF</t>
  </si>
  <si>
    <r>
      <t>Revenu annuel déterminant approximatif</t>
    </r>
    <r>
      <rPr>
        <sz val="16"/>
        <color indexed="8"/>
        <rFont val="Candara"/>
        <family val="2"/>
      </rPr>
      <t xml:space="preserve"> :</t>
    </r>
  </si>
  <si>
    <t xml:space="preserve">     Barèmes des subventions du Réseau Apero dès le 1er janvier 2020</t>
  </si>
  <si>
    <t>Tarif payé par les parents</t>
  </si>
  <si>
    <t>Nb heures</t>
  </si>
  <si>
    <t>Tarif repas</t>
  </si>
  <si>
    <t>Parascolaire</t>
  </si>
  <si>
    <t>Accueil familial</t>
  </si>
  <si>
    <r>
      <t xml:space="preserve">Salaire annuel </t>
    </r>
    <r>
      <rPr>
        <u/>
        <sz val="12"/>
        <color theme="1"/>
        <rFont val="Candara"/>
        <family val="2"/>
      </rPr>
      <t>brut</t>
    </r>
    <r>
      <rPr>
        <sz val="12"/>
        <color theme="1"/>
        <rFont val="Candara"/>
        <family val="2"/>
      </rPr>
      <t xml:space="preserve"> soumis AVS + bonus et gratifications :</t>
    </r>
  </si>
  <si>
    <t>somme des repas</t>
  </si>
  <si>
    <t>dès le 01.01.2023</t>
  </si>
  <si>
    <t xml:space="preserve">     Barèmes des subventions du Réseau Apero dès le 1er janvier 2023</t>
  </si>
  <si>
    <t>130'000 et +</t>
  </si>
  <si>
    <t>Préscolaire (Nurserie - Garderie)</t>
  </si>
  <si>
    <t xml:space="preserve">en accueil familial de jour </t>
  </si>
  <si>
    <t>Matinée</t>
  </si>
  <si>
    <t>Après-midi</t>
  </si>
  <si>
    <t>Après école</t>
  </si>
  <si>
    <t>Allocations familiales :</t>
  </si>
  <si>
    <t xml:space="preserve">Les tarifs obtenus par cette simulation ne sont donnés qu'à titre indicatif et ne possèdent aucune valeur contractuelle. 
</t>
  </si>
  <si>
    <r>
      <t xml:space="preserve">Coût approximatif </t>
    </r>
    <r>
      <rPr>
        <b/>
        <sz val="11"/>
        <color indexed="10"/>
        <rFont val="Candara"/>
        <family val="2"/>
      </rPr>
      <t>par enfant</t>
    </r>
    <r>
      <rPr>
        <sz val="11"/>
        <color theme="1"/>
        <rFont val="Candara"/>
        <family val="2"/>
      </rPr>
      <t xml:space="preserve"> dans le Réseau APERO pour </t>
    </r>
    <r>
      <rPr>
        <b/>
        <sz val="11"/>
        <color indexed="8"/>
        <rFont val="Candara"/>
        <family val="2"/>
      </rPr>
      <t>1 mois théorique</t>
    </r>
    <r>
      <rPr>
        <sz val="11"/>
        <color theme="1"/>
        <rFont val="Candara"/>
        <family val="2"/>
      </rPr>
      <t xml:space="preserve"> 
</t>
    </r>
    <r>
      <rPr>
        <sz val="10"/>
        <color indexed="8"/>
        <rFont val="Candara"/>
        <family val="2"/>
      </rPr>
      <t>(4 semaines de 5 jours ouvrables)</t>
    </r>
    <r>
      <rPr>
        <sz val="11"/>
        <color theme="1"/>
        <rFont val="Candara"/>
        <family val="2"/>
      </rPr>
      <t>:</t>
    </r>
  </si>
  <si>
    <t xml:space="preserve">Nombres d'enfants accueillis dans le Réseau APERO : </t>
  </si>
  <si>
    <t>Tarif horaire appliqué par le Réseau APERO</t>
  </si>
  <si>
    <r>
      <t xml:space="preserve">Coût approximatif </t>
    </r>
    <r>
      <rPr>
        <b/>
        <sz val="11"/>
        <color indexed="10"/>
        <rFont val="Candara"/>
        <family val="2"/>
      </rPr>
      <t>par enfant</t>
    </r>
    <r>
      <rPr>
        <sz val="11"/>
        <color theme="1"/>
        <rFont val="Candara"/>
        <family val="2"/>
      </rPr>
      <t xml:space="preserve"> dans le Réseau APERO pour </t>
    </r>
    <r>
      <rPr>
        <b/>
        <sz val="11"/>
        <color indexed="8"/>
        <rFont val="Candara"/>
        <family val="2"/>
      </rPr>
      <t>1 mois théorique</t>
    </r>
    <r>
      <rPr>
        <sz val="11"/>
        <color theme="1"/>
        <rFont val="Candara"/>
        <family val="2"/>
      </rPr>
      <t xml:space="preserve"> </t>
    </r>
    <r>
      <rPr>
        <sz val="10"/>
        <color indexed="8"/>
        <rFont val="Candara"/>
        <family val="2"/>
      </rPr>
      <t>(4 semaines de 5 jours ouvrables)</t>
    </r>
    <r>
      <rPr>
        <sz val="11"/>
        <color theme="1"/>
        <rFont val="Candara"/>
        <family val="2"/>
      </rPr>
      <t>:</t>
    </r>
  </si>
  <si>
    <t>Nombres d'enfants accueillis dans le Réseau APERO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</si>
</sst>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r_._-;\-* #,##0.00\ _f_r_._-;_-* &quot;-&quot;??\ _f_r_._-;_-@_-"/>
    <numFmt numFmtId="165" formatCode="hh/mm&quot; h&quot;;@"/>
    <numFmt numFmtId="166" formatCode="#,##0&quot;.- par enfant&quot;"/>
    <numFmt numFmtId="167" formatCode="#,##0.00\ &quot;fr.&quot;"/>
    <numFmt numFmtId="168" formatCode="_-* #,##0\ _f_r_._-;\-* #,##0\ _f_r_._-;_-* &quot;-&quot;??\ _f_r_.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u/>
      <sz val="18"/>
      <color theme="1"/>
      <name val="Candara"/>
      <family val="2"/>
    </font>
    <font>
      <b/>
      <sz val="11"/>
      <color indexed="9"/>
      <name val="Candara"/>
      <family val="2"/>
    </font>
    <font>
      <b/>
      <sz val="11"/>
      <color theme="1"/>
      <name val="Candara"/>
      <family val="2"/>
    </font>
    <font>
      <b/>
      <sz val="14"/>
      <name val="Candara"/>
      <family val="2"/>
    </font>
    <font>
      <b/>
      <sz val="12"/>
      <color theme="1"/>
      <name val="Candara"/>
      <family val="2"/>
    </font>
    <font>
      <b/>
      <sz val="16"/>
      <color theme="1"/>
      <name val="Candara"/>
      <family val="2"/>
    </font>
    <font>
      <sz val="11"/>
      <color rgb="FFFF0000"/>
      <name val="Candara"/>
      <family val="2"/>
    </font>
    <font>
      <sz val="11"/>
      <color theme="0"/>
      <name val="Candara"/>
      <family val="2"/>
    </font>
    <font>
      <b/>
      <sz val="11"/>
      <color indexed="10"/>
      <name val="Candara"/>
      <family val="2"/>
    </font>
    <font>
      <b/>
      <sz val="11"/>
      <color indexed="8"/>
      <name val="Candara"/>
      <family val="2"/>
    </font>
    <font>
      <sz val="10"/>
      <color indexed="8"/>
      <name val="Candara"/>
      <family val="2"/>
    </font>
    <font>
      <i/>
      <sz val="11"/>
      <color rgb="FFFF0000"/>
      <name val="Candara"/>
      <family val="2"/>
    </font>
    <font>
      <i/>
      <sz val="11"/>
      <color theme="1"/>
      <name val="Candara"/>
      <family val="2"/>
    </font>
    <font>
      <b/>
      <u/>
      <sz val="20"/>
      <color theme="1"/>
      <name val="Candara"/>
      <family val="2"/>
    </font>
    <font>
      <b/>
      <i/>
      <sz val="16"/>
      <color theme="1"/>
      <name val="Candara"/>
      <family val="2"/>
    </font>
    <font>
      <b/>
      <i/>
      <sz val="18"/>
      <color theme="1"/>
      <name val="Candara"/>
      <family val="2"/>
    </font>
    <font>
      <sz val="14"/>
      <color theme="1"/>
      <name val="Candara"/>
      <family val="2"/>
    </font>
    <font>
      <sz val="12"/>
      <color theme="1"/>
      <name val="Candara"/>
      <family val="2"/>
    </font>
    <font>
      <sz val="16"/>
      <color theme="1"/>
      <name val="Candara"/>
      <family val="2"/>
    </font>
    <font>
      <sz val="16"/>
      <color indexed="8"/>
      <name val="Candara"/>
      <family val="2"/>
    </font>
    <font>
      <sz val="10"/>
      <color theme="1"/>
      <name val="Candara"/>
      <family val="2"/>
    </font>
    <font>
      <sz val="12"/>
      <color rgb="FFFF0000"/>
      <name val="Candara"/>
      <family val="2"/>
    </font>
    <font>
      <b/>
      <sz val="12"/>
      <color theme="0"/>
      <name val="Candara"/>
      <family val="2"/>
    </font>
    <font>
      <i/>
      <u/>
      <sz val="11"/>
      <color rgb="FFFF0000"/>
      <name val="Candara"/>
      <family val="2"/>
    </font>
    <font>
      <sz val="11"/>
      <color theme="4"/>
      <name val="Candara"/>
      <family val="2"/>
    </font>
    <font>
      <b/>
      <i/>
      <sz val="11"/>
      <color rgb="FFFF0000"/>
      <name val="Candara"/>
      <family val="2"/>
    </font>
    <font>
      <b/>
      <u/>
      <sz val="14"/>
      <color theme="1"/>
      <name val="Candara"/>
      <family val="2"/>
    </font>
    <font>
      <u/>
      <sz val="12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6">
    <xf numFmtId="0" fontId="0" fillId="0" borderId="0" xfId="0"/>
    <xf numFmtId="0" fontId="3" fillId="5" borderId="0" xfId="0" applyFont="1" applyFill="1" applyProtection="1"/>
    <xf numFmtId="0" fontId="3" fillId="5" borderId="0" xfId="0" applyFont="1" applyFill="1" applyAlignment="1" applyProtection="1">
      <alignment horizontal="left"/>
    </xf>
    <xf numFmtId="0" fontId="3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3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justify" wrapText="1"/>
    </xf>
    <xf numFmtId="0" fontId="3" fillId="5" borderId="0" xfId="0" applyFont="1" applyFill="1" applyAlignment="1" applyProtection="1">
      <alignment horizontal="justify" wrapText="1"/>
    </xf>
    <xf numFmtId="0" fontId="6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8" fillId="0" borderId="0" xfId="0" applyFont="1" applyProtection="1"/>
    <xf numFmtId="49" fontId="3" fillId="0" borderId="2" xfId="0" applyNumberFormat="1" applyFont="1" applyFill="1" applyBorder="1" applyAlignment="1" applyProtection="1">
      <alignment horizontal="left" vertical="center"/>
    </xf>
    <xf numFmtId="168" fontId="3" fillId="0" borderId="2" xfId="2" applyNumberFormat="1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8" fillId="5" borderId="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7" xfId="0" applyFont="1" applyBorder="1" applyAlignment="1" applyProtection="1"/>
    <xf numFmtId="0" fontId="3" fillId="0" borderId="0" xfId="0" applyFont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</xf>
    <xf numFmtId="4" fontId="3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3" fillId="0" borderId="6" xfId="0" applyFont="1" applyBorder="1" applyAlignment="1" applyProtection="1">
      <alignment horizontal="left"/>
    </xf>
    <xf numFmtId="4" fontId="3" fillId="0" borderId="6" xfId="0" applyNumberFormat="1" applyFont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4" fontId="11" fillId="0" borderId="0" xfId="0" applyNumberFormat="1" applyFont="1" applyProtection="1"/>
    <xf numFmtId="0" fontId="3" fillId="0" borderId="0" xfId="0" applyFont="1" applyAlignment="1" applyProtection="1">
      <alignment horizontal="justify" vertical="center"/>
    </xf>
    <xf numFmtId="0" fontId="3" fillId="5" borderId="0" xfId="0" applyFont="1" applyFill="1" applyAlignment="1" applyProtection="1">
      <alignment horizontal="justify" vertical="center"/>
    </xf>
    <xf numFmtId="166" fontId="3" fillId="0" borderId="0" xfId="0" applyNumberFormat="1" applyFont="1" applyBorder="1" applyAlignment="1" applyProtection="1">
      <alignment horizontal="center"/>
    </xf>
    <xf numFmtId="166" fontId="3" fillId="5" borderId="0" xfId="0" applyNumberFormat="1" applyFont="1" applyFill="1" applyBorder="1" applyAlignment="1" applyProtection="1">
      <alignment horizontal="center"/>
    </xf>
    <xf numFmtId="0" fontId="15" fillId="0" borderId="0" xfId="0" applyFont="1" applyAlignment="1" applyProtection="1">
      <alignment horizontal="justify" vertical="top" wrapText="1"/>
    </xf>
    <xf numFmtId="0" fontId="15" fillId="5" borderId="0" xfId="0" applyFont="1" applyFill="1" applyAlignment="1" applyProtection="1">
      <alignment horizontal="justify" vertical="top" wrapText="1"/>
    </xf>
    <xf numFmtId="0" fontId="16" fillId="0" borderId="0" xfId="0" applyFont="1" applyAlignment="1" applyProtection="1">
      <alignment horizontal="left"/>
    </xf>
    <xf numFmtId="0" fontId="3" fillId="5" borderId="0" xfId="0" applyFont="1" applyFill="1" applyBorder="1" applyProtection="1"/>
    <xf numFmtId="0" fontId="3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3" fontId="20" fillId="0" borderId="0" xfId="0" applyNumberFormat="1" applyFont="1" applyFill="1" applyBorder="1" applyAlignment="1" applyProtection="1">
      <alignment horizontal="right" vertical="center"/>
      <protection locked="0"/>
    </xf>
    <xf numFmtId="3" fontId="20" fillId="0" borderId="13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3" fontId="20" fillId="0" borderId="2" xfId="0" applyNumberFormat="1" applyFont="1" applyFill="1" applyBorder="1" applyAlignment="1" applyProtection="1">
      <alignment horizontal="right" vertical="center"/>
      <protection locked="0"/>
    </xf>
    <xf numFmtId="3" fontId="20" fillId="0" borderId="1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3" fontId="20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0" borderId="16" xfId="0" applyFont="1" applyFill="1" applyBorder="1" applyAlignment="1" applyProtection="1">
      <alignment horizontal="left" vertical="center"/>
    </xf>
    <xf numFmtId="0" fontId="20" fillId="0" borderId="16" xfId="0" applyFont="1" applyFill="1" applyBorder="1" applyAlignment="1" applyProtection="1">
      <alignment horizontal="left" vertical="center"/>
    </xf>
    <xf numFmtId="3" fontId="20" fillId="0" borderId="16" xfId="0" applyNumberFormat="1" applyFont="1" applyFill="1" applyBorder="1" applyAlignment="1" applyProtection="1">
      <alignment horizontal="right" vertical="center"/>
      <protection locked="0"/>
    </xf>
    <xf numFmtId="3" fontId="20" fillId="0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/>
    </xf>
    <xf numFmtId="0" fontId="18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3" fontId="22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center" vertical="center"/>
    </xf>
    <xf numFmtId="3" fontId="22" fillId="0" borderId="8" xfId="0" applyNumberFormat="1" applyFont="1" applyFill="1" applyBorder="1" applyAlignment="1" applyProtection="1">
      <alignment horizontal="right"/>
    </xf>
    <xf numFmtId="0" fontId="24" fillId="0" borderId="0" xfId="0" applyFont="1" applyFill="1" applyBorder="1" applyProtection="1"/>
    <xf numFmtId="0" fontId="20" fillId="5" borderId="0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wrapText="1"/>
    </xf>
    <xf numFmtId="0" fontId="20" fillId="0" borderId="0" xfId="0" applyFont="1" applyFill="1" applyBorder="1" applyAlignment="1" applyProtection="1">
      <alignment wrapText="1"/>
    </xf>
    <xf numFmtId="0" fontId="26" fillId="5" borderId="2" xfId="0" applyFont="1" applyFill="1" applyBorder="1" applyAlignment="1" applyProtection="1">
      <alignment horizontal="left"/>
    </xf>
    <xf numFmtId="0" fontId="26" fillId="5" borderId="2" xfId="0" applyFont="1" applyFill="1" applyBorder="1" applyProtection="1"/>
    <xf numFmtId="0" fontId="3" fillId="0" borderId="18" xfId="0" applyFont="1" applyBorder="1" applyProtection="1"/>
    <xf numFmtId="0" fontId="3" fillId="0" borderId="21" xfId="0" applyFont="1" applyBorder="1" applyProtection="1"/>
    <xf numFmtId="0" fontId="3" fillId="0" borderId="23" xfId="0" applyFont="1" applyBorder="1" applyProtection="1"/>
    <xf numFmtId="0" fontId="3" fillId="0" borderId="9" xfId="0" applyFont="1" applyFill="1" applyBorder="1" applyAlignment="1" applyProtection="1">
      <alignment vertical="top" wrapText="1"/>
    </xf>
    <xf numFmtId="0" fontId="3" fillId="0" borderId="9" xfId="0" applyFont="1" applyFill="1" applyBorder="1" applyProtection="1"/>
    <xf numFmtId="166" fontId="6" fillId="0" borderId="9" xfId="0" applyNumberFormat="1" applyFont="1" applyFill="1" applyBorder="1" applyAlignment="1" applyProtection="1">
      <alignment horizontal="center"/>
    </xf>
    <xf numFmtId="166" fontId="6" fillId="0" borderId="24" xfId="0" applyNumberFormat="1" applyFont="1" applyFill="1" applyBorder="1" applyAlignment="1" applyProtection="1">
      <alignment horizontal="center"/>
    </xf>
    <xf numFmtId="0" fontId="28" fillId="5" borderId="0" xfId="0" applyFont="1" applyFill="1" applyProtection="1"/>
    <xf numFmtId="0" fontId="28" fillId="5" borderId="0" xfId="0" applyFont="1" applyFill="1" applyAlignment="1" applyProtection="1">
      <alignment horizontal="left"/>
    </xf>
    <xf numFmtId="0" fontId="15" fillId="0" borderId="0" xfId="0" applyFont="1" applyBorder="1" applyAlignment="1" applyProtection="1">
      <alignment horizontal="justify" vertical="top" wrapText="1"/>
    </xf>
    <xf numFmtId="0" fontId="15" fillId="5" borderId="0" xfId="0" applyFont="1" applyFill="1" applyBorder="1" applyAlignment="1" applyProtection="1">
      <alignment horizontal="justify" vertical="top" wrapText="1"/>
    </xf>
    <xf numFmtId="0" fontId="3" fillId="0" borderId="19" xfId="0" applyFont="1" applyBorder="1" applyAlignment="1" applyProtection="1">
      <alignment horizontal="left"/>
    </xf>
    <xf numFmtId="0" fontId="3" fillId="0" borderId="19" xfId="0" applyFont="1" applyBorder="1" applyProtection="1"/>
    <xf numFmtId="4" fontId="3" fillId="0" borderId="19" xfId="0" applyNumberFormat="1" applyFont="1" applyBorder="1" applyAlignment="1" applyProtection="1">
      <alignment horizontal="center"/>
    </xf>
    <xf numFmtId="4" fontId="3" fillId="0" borderId="20" xfId="0" applyNumberFormat="1" applyFont="1" applyBorder="1" applyAlignment="1" applyProtection="1">
      <alignment horizontal="center"/>
    </xf>
    <xf numFmtId="4" fontId="3" fillId="0" borderId="22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/>
    </xf>
    <xf numFmtId="0" fontId="3" fillId="0" borderId="9" xfId="0" applyFont="1" applyBorder="1" applyProtection="1"/>
    <xf numFmtId="4" fontId="3" fillId="0" borderId="9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justify" vertical="center"/>
    </xf>
    <xf numFmtId="166" fontId="3" fillId="0" borderId="22" xfId="0" applyNumberFormat="1" applyFont="1" applyBorder="1" applyAlignment="1" applyProtection="1">
      <alignment horizontal="center"/>
    </xf>
    <xf numFmtId="0" fontId="29" fillId="0" borderId="0" xfId="0" applyFont="1" applyBorder="1" applyAlignment="1" applyProtection="1">
      <alignment horizontal="justify" vertical="top" wrapText="1"/>
    </xf>
    <xf numFmtId="0" fontId="3" fillId="0" borderId="0" xfId="0" applyFont="1" applyAlignment="1" applyProtection="1">
      <alignment horizontal="left" vertical="center" wrapText="1"/>
    </xf>
    <xf numFmtId="0" fontId="10" fillId="0" borderId="0" xfId="0" applyFont="1" applyProtection="1"/>
    <xf numFmtId="165" fontId="3" fillId="0" borderId="0" xfId="0" applyNumberFormat="1" applyFont="1" applyBorder="1" applyAlignment="1" applyProtection="1">
      <alignment horizontal="center"/>
      <protection locked="0"/>
    </xf>
    <xf numFmtId="165" fontId="3" fillId="5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</xf>
    <xf numFmtId="165" fontId="3" fillId="5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2" xfId="0" applyFont="1" applyBorder="1" applyAlignment="1" applyProtection="1"/>
    <xf numFmtId="167" fontId="3" fillId="0" borderId="0" xfId="2" applyNumberFormat="1" applyFont="1" applyBorder="1" applyAlignment="1" applyProtection="1">
      <alignment horizontal="center"/>
    </xf>
    <xf numFmtId="167" fontId="3" fillId="5" borderId="0" xfId="2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vertical="top"/>
    </xf>
    <xf numFmtId="0" fontId="3" fillId="0" borderId="9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vertical="top"/>
    </xf>
    <xf numFmtId="0" fontId="3" fillId="0" borderId="9" xfId="0" applyFont="1" applyFill="1" applyBorder="1" applyAlignment="1" applyProtection="1">
      <alignment horizontal="left"/>
    </xf>
    <xf numFmtId="0" fontId="3" fillId="0" borderId="24" xfId="0" applyFont="1" applyBorder="1" applyProtection="1"/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164" fontId="3" fillId="0" borderId="2" xfId="2" applyFont="1" applyBorder="1" applyAlignment="1" applyProtection="1">
      <alignment vertical="center"/>
    </xf>
    <xf numFmtId="4" fontId="3" fillId="0" borderId="0" xfId="0" applyNumberFormat="1" applyFont="1" applyProtection="1"/>
    <xf numFmtId="0" fontId="3" fillId="0" borderId="2" xfId="1" applyFont="1" applyBorder="1" applyAlignment="1">
      <alignment horizontal="center"/>
    </xf>
    <xf numFmtId="2" fontId="3" fillId="3" borderId="2" xfId="1" applyNumberFormat="1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wrapText="1"/>
    </xf>
    <xf numFmtId="0" fontId="2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/>
    </xf>
    <xf numFmtId="4" fontId="6" fillId="0" borderId="2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27" fillId="0" borderId="0" xfId="0" applyFont="1" applyBorder="1" applyAlignment="1" applyProtection="1">
      <alignment horizontal="justify" vertical="top" wrapText="1"/>
    </xf>
    <xf numFmtId="0" fontId="27" fillId="0" borderId="0" xfId="0" applyFont="1" applyAlignment="1" applyProtection="1">
      <alignment horizontal="justify" vertical="top" wrapText="1"/>
    </xf>
    <xf numFmtId="166" fontId="6" fillId="0" borderId="0" xfId="0" applyNumberFormat="1" applyFont="1" applyFill="1" applyBorder="1" applyAlignment="1" applyProtection="1">
      <alignment horizontal="center"/>
    </xf>
    <xf numFmtId="166" fontId="6" fillId="0" borderId="22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22" xfId="0" applyFont="1" applyBorder="1" applyAlignment="1" applyProtection="1">
      <alignment horizontal="left" vertical="top" wrapText="1"/>
    </xf>
    <xf numFmtId="4" fontId="3" fillId="0" borderId="5" xfId="0" applyNumberFormat="1" applyFont="1" applyBorder="1" applyAlignment="1" applyProtection="1">
      <alignment horizontal="center"/>
    </xf>
    <xf numFmtId="4" fontId="3" fillId="0" borderId="7" xfId="0" applyNumberFormat="1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26" fillId="5" borderId="5" xfId="0" applyFont="1" applyFill="1" applyBorder="1" applyAlignment="1" applyProtection="1">
      <alignment horizontal="left"/>
    </xf>
    <xf numFmtId="0" fontId="26" fillId="5" borderId="7" xfId="0" applyFont="1" applyFill="1" applyBorder="1" applyAlignment="1" applyProtection="1">
      <alignment horizontal="left"/>
    </xf>
    <xf numFmtId="0" fontId="26" fillId="5" borderId="2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26" fillId="5" borderId="5" xfId="0" applyFont="1" applyFill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justify" wrapText="1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4" fontId="9" fillId="0" borderId="5" xfId="0" applyNumberFormat="1" applyFont="1" applyBorder="1" applyAlignment="1" applyProtection="1">
      <alignment horizontal="center" vertical="center"/>
    </xf>
    <xf numFmtId="4" fontId="9" fillId="0" borderId="6" xfId="0" applyNumberFormat="1" applyFont="1" applyBorder="1" applyAlignment="1" applyProtection="1">
      <alignment horizontal="center" vertical="center"/>
    </xf>
    <xf numFmtId="4" fontId="3" fillId="0" borderId="7" xfId="0" applyNumberFormat="1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4" fontId="6" fillId="0" borderId="2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/>
    </xf>
    <xf numFmtId="0" fontId="6" fillId="0" borderId="5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wrapText="1"/>
    </xf>
    <xf numFmtId="165" fontId="3" fillId="0" borderId="2" xfId="0" applyNumberFormat="1" applyFont="1" applyBorder="1" applyAlignment="1" applyProtection="1">
      <alignment horizontal="center"/>
      <protection locked="0"/>
    </xf>
    <xf numFmtId="166" fontId="6" fillId="0" borderId="0" xfId="0" applyNumberFormat="1" applyFont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7" fontId="3" fillId="0" borderId="2" xfId="2" applyNumberFormat="1" applyFont="1" applyBorder="1" applyAlignment="1" applyProtection="1">
      <alignment horizontal="center"/>
    </xf>
    <xf numFmtId="10" fontId="9" fillId="0" borderId="5" xfId="3" applyNumberFormat="1" applyFont="1" applyBorder="1" applyAlignment="1" applyProtection="1">
      <alignment horizontal="center" vertical="center"/>
      <protection locked="0"/>
    </xf>
    <xf numFmtId="10" fontId="9" fillId="0" borderId="6" xfId="3" applyNumberFormat="1" applyFont="1" applyBorder="1" applyAlignment="1" applyProtection="1">
      <alignment horizontal="center" vertical="center"/>
      <protection locked="0"/>
    </xf>
    <xf numFmtId="10" fontId="3" fillId="0" borderId="7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57150</xdr:rowOff>
    </xdr:from>
    <xdr:to>
      <xdr:col>4</xdr:col>
      <xdr:colOff>47625</xdr:colOff>
      <xdr:row>3</xdr:row>
      <xdr:rowOff>51091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45" b="21159"/>
        <a:stretch/>
      </xdr:blipFill>
      <xdr:spPr>
        <a:xfrm>
          <a:off x="314325" y="304800"/>
          <a:ext cx="1543050" cy="641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28575</xdr:rowOff>
    </xdr:from>
    <xdr:to>
      <xdr:col>5</xdr:col>
      <xdr:colOff>428625</xdr:colOff>
      <xdr:row>3</xdr:row>
      <xdr:rowOff>41566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45" b="21159"/>
        <a:stretch/>
      </xdr:blipFill>
      <xdr:spPr>
        <a:xfrm>
          <a:off x="0" y="28575"/>
          <a:ext cx="1543050" cy="641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28575</xdr:rowOff>
    </xdr:from>
    <xdr:to>
      <xdr:col>5</xdr:col>
      <xdr:colOff>342900</xdr:colOff>
      <xdr:row>3</xdr:row>
      <xdr:rowOff>41566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45" b="21159"/>
        <a:stretch/>
      </xdr:blipFill>
      <xdr:spPr>
        <a:xfrm>
          <a:off x="0" y="28575"/>
          <a:ext cx="1543050" cy="6416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28575</xdr:rowOff>
    </xdr:from>
    <xdr:to>
      <xdr:col>5</xdr:col>
      <xdr:colOff>342900</xdr:colOff>
      <xdr:row>3</xdr:row>
      <xdr:rowOff>41566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45" b="21159"/>
        <a:stretch/>
      </xdr:blipFill>
      <xdr:spPr>
        <a:xfrm>
          <a:off x="0" y="28575"/>
          <a:ext cx="1543050" cy="6416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P48"/>
  <sheetViews>
    <sheetView showGridLines="0" tabSelected="1" showRuler="0" zoomScaleNormal="100" workbookViewId="0">
      <selection activeCell="K10" sqref="K10"/>
    </sheetView>
  </sheetViews>
  <sheetFormatPr baseColWidth="10" defaultColWidth="11.42578125" defaultRowHeight="15" x14ac:dyDescent="0.25"/>
  <cols>
    <col min="1" max="1" width="2.7109375" style="55" customWidth="1"/>
    <col min="2" max="3" width="0.85546875" style="55" customWidth="1"/>
    <col min="4" max="4" width="21.42578125" style="55" customWidth="1"/>
    <col min="5" max="5" width="13.140625" style="55" customWidth="1"/>
    <col min="6" max="6" width="7.85546875" style="55" customWidth="1"/>
    <col min="7" max="7" width="11.140625" style="55" customWidth="1"/>
    <col min="8" max="8" width="7.28515625" style="55" customWidth="1"/>
    <col min="9" max="9" width="5.42578125" style="55" customWidth="1"/>
    <col min="10" max="10" width="5.85546875" style="55" customWidth="1"/>
    <col min="11" max="11" width="13.85546875" style="55" customWidth="1"/>
    <col min="12" max="13" width="0.85546875" style="55" customWidth="1"/>
    <col min="14" max="14" width="2.7109375" style="55" customWidth="1"/>
    <col min="15" max="16384" width="11.42578125" style="55"/>
  </cols>
  <sheetData>
    <row r="1" spans="1:14" ht="14.2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.5" customHeight="1" x14ac:dyDescent="0.25">
      <c r="A2" s="54"/>
      <c r="B2" s="56"/>
      <c r="C2" s="56"/>
      <c r="D2" s="57"/>
      <c r="E2" s="144"/>
      <c r="F2" s="144"/>
      <c r="G2" s="144"/>
      <c r="H2" s="144"/>
      <c r="I2" s="144"/>
      <c r="J2" s="144"/>
      <c r="K2" s="144"/>
      <c r="L2" s="56"/>
      <c r="M2" s="56"/>
      <c r="N2" s="54"/>
    </row>
    <row r="3" spans="1:14" ht="25.5" customHeight="1" x14ac:dyDescent="0.25">
      <c r="A3" s="54"/>
      <c r="B3" s="56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4"/>
    </row>
    <row r="4" spans="1:14" ht="34.5" customHeight="1" x14ac:dyDescent="0.25">
      <c r="A4" s="54"/>
      <c r="B4" s="56"/>
      <c r="C4" s="56"/>
      <c r="D4" s="144" t="s">
        <v>23</v>
      </c>
      <c r="E4" s="144"/>
      <c r="F4" s="144"/>
      <c r="G4" s="144"/>
      <c r="H4" s="144"/>
      <c r="I4" s="144"/>
      <c r="J4" s="144"/>
      <c r="K4" s="144"/>
      <c r="L4" s="56"/>
      <c r="M4" s="56"/>
      <c r="N4" s="54"/>
    </row>
    <row r="5" spans="1:14" ht="14.25" customHeight="1" x14ac:dyDescent="0.25">
      <c r="A5" s="54"/>
      <c r="B5" s="138"/>
      <c r="C5" s="138"/>
      <c r="D5" s="149" t="s">
        <v>62</v>
      </c>
      <c r="E5" s="149"/>
      <c r="F5" s="149"/>
      <c r="G5" s="149"/>
      <c r="H5" s="149"/>
      <c r="I5" s="149"/>
      <c r="J5" s="149"/>
      <c r="K5" s="149"/>
      <c r="L5" s="138"/>
      <c r="M5" s="138"/>
      <c r="N5" s="54"/>
    </row>
    <row r="6" spans="1:14" ht="9.75" customHeight="1" thickBot="1" x14ac:dyDescent="0.3">
      <c r="A6" s="54"/>
      <c r="B6" s="58"/>
      <c r="C6" s="58"/>
      <c r="D6" s="59"/>
      <c r="E6" s="59"/>
      <c r="F6" s="59"/>
      <c r="G6" s="59"/>
      <c r="H6" s="59"/>
      <c r="I6" s="58"/>
      <c r="J6" s="58"/>
      <c r="K6" s="58"/>
      <c r="L6" s="58"/>
      <c r="M6" s="58"/>
      <c r="N6" s="54"/>
    </row>
    <row r="7" spans="1:14" ht="5.25" customHeight="1" x14ac:dyDescent="0.25">
      <c r="A7" s="54"/>
      <c r="B7" s="58"/>
      <c r="C7" s="60"/>
      <c r="D7" s="61"/>
      <c r="E7" s="61"/>
      <c r="F7" s="61"/>
      <c r="G7" s="61"/>
      <c r="H7" s="61"/>
      <c r="I7" s="62"/>
      <c r="J7" s="62"/>
      <c r="K7" s="62"/>
      <c r="L7" s="63"/>
      <c r="M7" s="58"/>
      <c r="N7" s="54"/>
    </row>
    <row r="8" spans="1:14" ht="23.25" customHeight="1" x14ac:dyDescent="0.25">
      <c r="A8" s="54"/>
      <c r="B8" s="64"/>
      <c r="C8" s="65"/>
      <c r="D8" s="145" t="s">
        <v>22</v>
      </c>
      <c r="E8" s="145"/>
      <c r="F8" s="145"/>
      <c r="G8" s="145"/>
      <c r="H8" s="145"/>
      <c r="I8" s="145"/>
      <c r="J8" s="145"/>
      <c r="K8" s="145"/>
      <c r="L8" s="66"/>
      <c r="M8" s="64"/>
      <c r="N8" s="54"/>
    </row>
    <row r="9" spans="1:14" ht="9.75" customHeight="1" x14ac:dyDescent="0.25">
      <c r="A9" s="54"/>
      <c r="B9" s="58"/>
      <c r="C9" s="67"/>
      <c r="D9" s="59"/>
      <c r="E9" s="59"/>
      <c r="F9" s="59"/>
      <c r="G9" s="59"/>
      <c r="H9" s="59"/>
      <c r="I9" s="58"/>
      <c r="J9" s="58"/>
      <c r="K9" s="58"/>
      <c r="L9" s="68"/>
      <c r="M9" s="58"/>
      <c r="N9" s="54"/>
    </row>
    <row r="10" spans="1:14" ht="18.75" customHeight="1" x14ac:dyDescent="0.25">
      <c r="A10" s="54"/>
      <c r="B10" s="69"/>
      <c r="C10" s="70"/>
      <c r="D10" s="71" t="s">
        <v>60</v>
      </c>
      <c r="E10" s="72"/>
      <c r="F10" s="72"/>
      <c r="G10" s="72"/>
      <c r="H10" s="72"/>
      <c r="I10" s="72"/>
      <c r="J10" s="72"/>
      <c r="K10" s="73"/>
      <c r="L10" s="74"/>
      <c r="M10" s="69"/>
      <c r="N10" s="54"/>
    </row>
    <row r="11" spans="1:14" ht="18" customHeight="1" x14ac:dyDescent="0.35">
      <c r="A11" s="54"/>
      <c r="B11" s="75"/>
      <c r="C11" s="76"/>
      <c r="D11" s="77"/>
      <c r="E11" s="77"/>
      <c r="F11" s="77"/>
      <c r="G11" s="77"/>
      <c r="H11" s="77"/>
      <c r="I11" s="77"/>
      <c r="J11" s="77"/>
      <c r="K11" s="78" t="s">
        <v>24</v>
      </c>
      <c r="L11" s="79"/>
      <c r="M11" s="75"/>
      <c r="N11" s="54"/>
    </row>
    <row r="12" spans="1:14" ht="18" customHeight="1" x14ac:dyDescent="0.25">
      <c r="A12" s="54"/>
      <c r="B12" s="69"/>
      <c r="C12" s="70"/>
      <c r="D12" s="71" t="s">
        <v>20</v>
      </c>
      <c r="E12" s="72"/>
      <c r="F12" s="72"/>
      <c r="G12" s="72"/>
      <c r="H12" s="72"/>
      <c r="I12" s="72"/>
      <c r="J12" s="72"/>
      <c r="K12" s="73"/>
      <c r="L12" s="74"/>
      <c r="M12" s="69"/>
      <c r="N12" s="54"/>
    </row>
    <row r="13" spans="1:14" ht="18" customHeight="1" x14ac:dyDescent="0.35">
      <c r="A13" s="54"/>
      <c r="B13" s="75"/>
      <c r="C13" s="76"/>
      <c r="D13" s="80"/>
      <c r="E13" s="80"/>
      <c r="F13" s="80"/>
      <c r="G13" s="80"/>
      <c r="H13" s="80"/>
      <c r="I13" s="80"/>
      <c r="J13" s="80"/>
      <c r="K13" s="78" t="s">
        <v>29</v>
      </c>
      <c r="L13" s="79"/>
      <c r="M13" s="75"/>
      <c r="N13" s="54"/>
    </row>
    <row r="14" spans="1:14" ht="18" customHeight="1" x14ac:dyDescent="0.25">
      <c r="A14" s="54"/>
      <c r="B14" s="69"/>
      <c r="C14" s="70"/>
      <c r="D14" s="71" t="s">
        <v>70</v>
      </c>
      <c r="E14" s="72"/>
      <c r="F14" s="72"/>
      <c r="G14" s="72"/>
      <c r="H14" s="72"/>
      <c r="I14" s="72"/>
      <c r="J14" s="72"/>
      <c r="K14" s="73"/>
      <c r="L14" s="74"/>
      <c r="M14" s="69"/>
      <c r="N14" s="54"/>
    </row>
    <row r="15" spans="1:14" ht="18" customHeight="1" x14ac:dyDescent="0.35">
      <c r="A15" s="54"/>
      <c r="B15" s="75"/>
      <c r="C15" s="76"/>
      <c r="D15" s="80"/>
      <c r="E15" s="80"/>
      <c r="F15" s="80"/>
      <c r="G15" s="80"/>
      <c r="H15" s="80"/>
      <c r="I15" s="80"/>
      <c r="J15" s="80"/>
      <c r="K15" s="78" t="s">
        <v>29</v>
      </c>
      <c r="L15" s="79"/>
      <c r="M15" s="75"/>
      <c r="N15" s="54"/>
    </row>
    <row r="16" spans="1:14" ht="18" customHeight="1" x14ac:dyDescent="0.25">
      <c r="A16" s="54"/>
      <c r="B16" s="69"/>
      <c r="C16" s="70"/>
      <c r="D16" s="71" t="s">
        <v>19</v>
      </c>
      <c r="E16" s="72"/>
      <c r="F16" s="72"/>
      <c r="G16" s="72"/>
      <c r="H16" s="72"/>
      <c r="I16" s="72"/>
      <c r="J16" s="72"/>
      <c r="K16" s="73"/>
      <c r="L16" s="74"/>
      <c r="M16" s="69"/>
      <c r="N16" s="54"/>
    </row>
    <row r="17" spans="1:16" ht="18" customHeight="1" x14ac:dyDescent="0.35">
      <c r="A17" s="54"/>
      <c r="B17" s="75"/>
      <c r="C17" s="76"/>
      <c r="D17" s="80"/>
      <c r="E17" s="80"/>
      <c r="F17" s="80"/>
      <c r="G17" s="80"/>
      <c r="H17" s="80"/>
      <c r="I17" s="80"/>
      <c r="J17" s="80"/>
      <c r="K17" s="78" t="s">
        <v>29</v>
      </c>
      <c r="L17" s="79"/>
      <c r="M17" s="75"/>
      <c r="N17" s="54"/>
    </row>
    <row r="18" spans="1:16" ht="18" customHeight="1" x14ac:dyDescent="0.25">
      <c r="A18" s="54"/>
      <c r="B18" s="69"/>
      <c r="C18" s="70"/>
      <c r="D18" s="71" t="s">
        <v>18</v>
      </c>
      <c r="E18" s="72"/>
      <c r="F18" s="72"/>
      <c r="G18" s="72"/>
      <c r="H18" s="72"/>
      <c r="I18" s="72"/>
      <c r="J18" s="72"/>
      <c r="K18" s="73"/>
      <c r="L18" s="74"/>
      <c r="M18" s="69"/>
      <c r="N18" s="54"/>
    </row>
    <row r="19" spans="1:16" ht="5.25" customHeight="1" thickBot="1" x14ac:dyDescent="0.3">
      <c r="A19" s="54"/>
      <c r="B19" s="69"/>
      <c r="C19" s="81"/>
      <c r="D19" s="82"/>
      <c r="E19" s="83"/>
      <c r="F19" s="83"/>
      <c r="G19" s="83"/>
      <c r="H19" s="83"/>
      <c r="I19" s="83"/>
      <c r="J19" s="83"/>
      <c r="K19" s="84"/>
      <c r="L19" s="85"/>
      <c r="M19" s="69"/>
      <c r="N19" s="54"/>
    </row>
    <row r="20" spans="1:16" ht="18" customHeight="1" thickBot="1" x14ac:dyDescent="0.3">
      <c r="A20" s="54"/>
      <c r="B20" s="58"/>
      <c r="C20" s="58"/>
      <c r="D20" s="59"/>
      <c r="E20" s="59"/>
      <c r="F20" s="59"/>
      <c r="G20" s="59"/>
      <c r="H20" s="59"/>
      <c r="I20" s="58"/>
      <c r="J20" s="148"/>
      <c r="K20" s="148"/>
      <c r="L20" s="58"/>
      <c r="M20" s="58"/>
      <c r="N20" s="54"/>
    </row>
    <row r="21" spans="1:16" ht="5.25" customHeight="1" x14ac:dyDescent="0.25">
      <c r="A21" s="54"/>
      <c r="B21" s="58"/>
      <c r="C21" s="60"/>
      <c r="D21" s="61"/>
      <c r="E21" s="61"/>
      <c r="F21" s="61"/>
      <c r="G21" s="61"/>
      <c r="H21" s="61"/>
      <c r="I21" s="62"/>
      <c r="J21" s="62"/>
      <c r="K21" s="62"/>
      <c r="L21" s="63"/>
      <c r="M21" s="58"/>
      <c r="N21" s="54"/>
    </row>
    <row r="22" spans="1:16" ht="23.25" customHeight="1" x14ac:dyDescent="0.25">
      <c r="A22" s="54"/>
      <c r="B22" s="64"/>
      <c r="C22" s="65"/>
      <c r="D22" s="145" t="s">
        <v>21</v>
      </c>
      <c r="E22" s="145"/>
      <c r="F22" s="145"/>
      <c r="G22" s="145"/>
      <c r="H22" s="145"/>
      <c r="I22" s="145"/>
      <c r="J22" s="145"/>
      <c r="K22" s="145"/>
      <c r="L22" s="66"/>
      <c r="M22" s="64"/>
      <c r="N22" s="54"/>
    </row>
    <row r="23" spans="1:16" ht="9.75" customHeight="1" x14ac:dyDescent="0.25">
      <c r="A23" s="54"/>
      <c r="B23" s="58"/>
      <c r="C23" s="67"/>
      <c r="D23" s="59"/>
      <c r="E23" s="59"/>
      <c r="F23" s="59"/>
      <c r="G23" s="59"/>
      <c r="H23" s="59"/>
      <c r="I23" s="58"/>
      <c r="J23" s="58"/>
      <c r="K23" s="58"/>
      <c r="L23" s="68"/>
      <c r="M23" s="58"/>
      <c r="N23" s="54"/>
    </row>
    <row r="24" spans="1:16" ht="18" customHeight="1" x14ac:dyDescent="0.25">
      <c r="A24" s="54"/>
      <c r="B24" s="69"/>
      <c r="C24" s="70"/>
      <c r="D24" s="71" t="s">
        <v>60</v>
      </c>
      <c r="E24" s="72"/>
      <c r="F24" s="72"/>
      <c r="G24" s="72"/>
      <c r="H24" s="72"/>
      <c r="I24" s="72"/>
      <c r="J24" s="72"/>
      <c r="K24" s="73"/>
      <c r="L24" s="74"/>
      <c r="M24" s="69"/>
      <c r="N24" s="54"/>
    </row>
    <row r="25" spans="1:16" ht="21" x14ac:dyDescent="0.35">
      <c r="A25" s="54"/>
      <c r="B25" s="75"/>
      <c r="C25" s="76"/>
      <c r="D25" s="77"/>
      <c r="E25" s="77"/>
      <c r="F25" s="77"/>
      <c r="G25" s="77"/>
      <c r="H25" s="77"/>
      <c r="I25" s="77"/>
      <c r="J25" s="77"/>
      <c r="K25" s="78" t="s">
        <v>24</v>
      </c>
      <c r="L25" s="79"/>
      <c r="M25" s="75"/>
      <c r="N25" s="54"/>
    </row>
    <row r="26" spans="1:16" ht="18" customHeight="1" x14ac:dyDescent="0.25">
      <c r="A26" s="54"/>
      <c r="B26" s="69"/>
      <c r="C26" s="70"/>
      <c r="D26" s="71" t="s">
        <v>20</v>
      </c>
      <c r="E26" s="72"/>
      <c r="F26" s="72"/>
      <c r="G26" s="72"/>
      <c r="H26" s="72"/>
      <c r="I26" s="72"/>
      <c r="J26" s="72"/>
      <c r="K26" s="73"/>
      <c r="L26" s="74"/>
      <c r="M26" s="69"/>
      <c r="N26" s="54"/>
    </row>
    <row r="27" spans="1:16" ht="18" customHeight="1" x14ac:dyDescent="0.35">
      <c r="A27" s="54"/>
      <c r="B27" s="75"/>
      <c r="C27" s="76"/>
      <c r="D27" s="80"/>
      <c r="E27" s="80"/>
      <c r="F27" s="80"/>
      <c r="G27" s="80"/>
      <c r="H27" s="80"/>
      <c r="I27" s="80"/>
      <c r="J27" s="80"/>
      <c r="K27" s="78" t="s">
        <v>29</v>
      </c>
      <c r="L27" s="79"/>
      <c r="M27" s="75"/>
      <c r="N27" s="54"/>
    </row>
    <row r="28" spans="1:16" ht="18" customHeight="1" x14ac:dyDescent="0.25">
      <c r="A28" s="54"/>
      <c r="B28" s="69"/>
      <c r="C28" s="70"/>
      <c r="D28" s="71" t="s">
        <v>70</v>
      </c>
      <c r="E28" s="72"/>
      <c r="F28" s="72"/>
      <c r="G28" s="72"/>
      <c r="H28" s="72"/>
      <c r="I28" s="72"/>
      <c r="J28" s="72"/>
      <c r="K28" s="73"/>
      <c r="L28" s="74"/>
      <c r="M28" s="69"/>
      <c r="N28" s="54"/>
    </row>
    <row r="29" spans="1:16" ht="21" x14ac:dyDescent="0.35">
      <c r="A29" s="54"/>
      <c r="B29" s="75"/>
      <c r="C29" s="76"/>
      <c r="D29" s="80"/>
      <c r="E29" s="80"/>
      <c r="F29" s="80"/>
      <c r="G29" s="80"/>
      <c r="H29" s="80"/>
      <c r="I29" s="80"/>
      <c r="J29" s="80"/>
      <c r="K29" s="78" t="s">
        <v>29</v>
      </c>
      <c r="L29" s="79"/>
      <c r="M29" s="75"/>
      <c r="N29" s="54"/>
    </row>
    <row r="30" spans="1:16" ht="18" customHeight="1" x14ac:dyDescent="0.25">
      <c r="A30" s="54"/>
      <c r="B30" s="69"/>
      <c r="C30" s="70"/>
      <c r="D30" s="71" t="s">
        <v>19</v>
      </c>
      <c r="E30" s="72"/>
      <c r="F30" s="72"/>
      <c r="G30" s="72"/>
      <c r="H30" s="72"/>
      <c r="I30" s="72"/>
      <c r="J30" s="72"/>
      <c r="K30" s="73"/>
      <c r="L30" s="74"/>
      <c r="M30" s="69"/>
      <c r="N30" s="54"/>
      <c r="P30" s="86"/>
    </row>
    <row r="31" spans="1:16" ht="21" x14ac:dyDescent="0.35">
      <c r="A31" s="54"/>
      <c r="B31" s="75"/>
      <c r="C31" s="76"/>
      <c r="D31" s="80"/>
      <c r="E31" s="80"/>
      <c r="F31" s="80"/>
      <c r="G31" s="80"/>
      <c r="H31" s="80"/>
      <c r="I31" s="80"/>
      <c r="J31" s="80"/>
      <c r="K31" s="78" t="s">
        <v>29</v>
      </c>
      <c r="L31" s="79"/>
      <c r="M31" s="75"/>
      <c r="N31" s="54"/>
    </row>
    <row r="32" spans="1:16" ht="18" customHeight="1" x14ac:dyDescent="0.25">
      <c r="A32" s="54"/>
      <c r="B32" s="69"/>
      <c r="C32" s="70"/>
      <c r="D32" s="71" t="s">
        <v>18</v>
      </c>
      <c r="E32" s="72"/>
      <c r="F32" s="72"/>
      <c r="G32" s="72"/>
      <c r="H32" s="72"/>
      <c r="I32" s="72"/>
      <c r="J32" s="72"/>
      <c r="K32" s="73"/>
      <c r="L32" s="74"/>
      <c r="M32" s="69"/>
      <c r="N32" s="54"/>
    </row>
    <row r="33" spans="1:14" ht="5.25" customHeight="1" thickBot="1" x14ac:dyDescent="0.3">
      <c r="A33" s="54"/>
      <c r="B33" s="69"/>
      <c r="C33" s="81"/>
      <c r="D33" s="82"/>
      <c r="E33" s="83"/>
      <c r="F33" s="83"/>
      <c r="G33" s="83"/>
      <c r="H33" s="83"/>
      <c r="I33" s="83"/>
      <c r="J33" s="83"/>
      <c r="K33" s="84"/>
      <c r="L33" s="85"/>
      <c r="M33" s="69"/>
      <c r="N33" s="54"/>
    </row>
    <row r="34" spans="1:14" ht="18" customHeight="1" thickBot="1" x14ac:dyDescent="0.3">
      <c r="A34" s="54"/>
      <c r="B34" s="58"/>
      <c r="C34" s="58"/>
      <c r="D34" s="59"/>
      <c r="E34" s="59"/>
      <c r="F34" s="59"/>
      <c r="G34" s="59"/>
      <c r="H34" s="59"/>
      <c r="I34" s="58"/>
      <c r="J34" s="58"/>
      <c r="K34" s="58"/>
      <c r="L34" s="58"/>
      <c r="M34" s="58"/>
      <c r="N34" s="54"/>
    </row>
    <row r="35" spans="1:14" ht="5.25" customHeight="1" x14ac:dyDescent="0.25">
      <c r="A35" s="54"/>
      <c r="B35" s="58"/>
      <c r="C35" s="60"/>
      <c r="D35" s="61"/>
      <c r="E35" s="61"/>
      <c r="F35" s="61"/>
      <c r="G35" s="61"/>
      <c r="H35" s="61"/>
      <c r="I35" s="62"/>
      <c r="J35" s="62"/>
      <c r="K35" s="62"/>
      <c r="L35" s="63"/>
      <c r="M35" s="58"/>
      <c r="N35" s="54"/>
    </row>
    <row r="36" spans="1:14" ht="23.25" customHeight="1" x14ac:dyDescent="0.25">
      <c r="A36" s="54"/>
      <c r="B36" s="64"/>
      <c r="C36" s="65"/>
      <c r="D36" s="145" t="s">
        <v>17</v>
      </c>
      <c r="E36" s="145"/>
      <c r="F36" s="145"/>
      <c r="G36" s="145"/>
      <c r="H36" s="145"/>
      <c r="I36" s="145"/>
      <c r="J36" s="145"/>
      <c r="K36" s="145"/>
      <c r="L36" s="66"/>
      <c r="M36" s="64"/>
      <c r="N36" s="54"/>
    </row>
    <row r="37" spans="1:14" ht="9.9499999999999993" customHeight="1" x14ac:dyDescent="0.25">
      <c r="A37" s="54"/>
      <c r="B37" s="58"/>
      <c r="C37" s="67"/>
      <c r="D37" s="59"/>
      <c r="E37" s="59"/>
      <c r="F37" s="59"/>
      <c r="G37" s="59"/>
      <c r="H37" s="59"/>
      <c r="I37" s="58"/>
      <c r="J37" s="58"/>
      <c r="K37" s="58"/>
      <c r="L37" s="68"/>
      <c r="M37" s="58"/>
      <c r="N37" s="54"/>
    </row>
    <row r="38" spans="1:14" ht="18" customHeight="1" x14ac:dyDescent="0.25">
      <c r="A38" s="54"/>
      <c r="B38" s="69"/>
      <c r="C38" s="70"/>
      <c r="D38" s="71" t="s">
        <v>16</v>
      </c>
      <c r="E38" s="59"/>
      <c r="F38" s="59"/>
      <c r="G38" s="59"/>
      <c r="H38" s="59"/>
      <c r="I38" s="58"/>
      <c r="J38" s="58"/>
      <c r="K38" s="73"/>
      <c r="L38" s="74"/>
      <c r="M38" s="69"/>
      <c r="N38" s="54"/>
    </row>
    <row r="39" spans="1:14" ht="9.9499999999999993" customHeight="1" x14ac:dyDescent="0.25">
      <c r="A39" s="54"/>
      <c r="B39" s="58"/>
      <c r="C39" s="67"/>
      <c r="D39" s="71"/>
      <c r="E39" s="59"/>
      <c r="F39" s="59"/>
      <c r="G39" s="59"/>
      <c r="H39" s="59"/>
      <c r="I39" s="58"/>
      <c r="J39" s="58"/>
      <c r="K39" s="58"/>
      <c r="L39" s="68"/>
      <c r="M39" s="58"/>
      <c r="N39" s="54"/>
    </row>
    <row r="40" spans="1:14" ht="18" customHeight="1" x14ac:dyDescent="0.25">
      <c r="A40" s="54"/>
      <c r="B40" s="69"/>
      <c r="C40" s="70"/>
      <c r="D40" s="71" t="s">
        <v>15</v>
      </c>
      <c r="E40" s="59"/>
      <c r="F40" s="59"/>
      <c r="G40" s="59"/>
      <c r="H40" s="59"/>
      <c r="I40" s="58"/>
      <c r="J40" s="58"/>
      <c r="K40" s="73"/>
      <c r="L40" s="74"/>
      <c r="M40" s="69"/>
      <c r="N40" s="54"/>
    </row>
    <row r="41" spans="1:14" ht="5.25" customHeight="1" thickBot="1" x14ac:dyDescent="0.3">
      <c r="A41" s="54"/>
      <c r="B41" s="69"/>
      <c r="C41" s="81"/>
      <c r="D41" s="82"/>
      <c r="E41" s="87"/>
      <c r="F41" s="87"/>
      <c r="G41" s="87"/>
      <c r="H41" s="87"/>
      <c r="I41" s="88"/>
      <c r="J41" s="88"/>
      <c r="K41" s="84"/>
      <c r="L41" s="85"/>
      <c r="M41" s="69"/>
      <c r="N41" s="54"/>
    </row>
    <row r="42" spans="1:14" ht="18" customHeight="1" thickBot="1" x14ac:dyDescent="0.3">
      <c r="A42" s="54"/>
      <c r="B42" s="58"/>
      <c r="C42" s="58"/>
      <c r="D42" s="89"/>
      <c r="E42" s="59"/>
      <c r="F42" s="59"/>
      <c r="G42" s="59"/>
      <c r="H42" s="59"/>
      <c r="I42" s="58"/>
      <c r="J42" s="58"/>
      <c r="K42" s="58"/>
      <c r="L42" s="58"/>
      <c r="M42" s="58"/>
      <c r="N42" s="54"/>
    </row>
    <row r="43" spans="1:14" ht="20.100000000000001" customHeight="1" thickBot="1" x14ac:dyDescent="0.4">
      <c r="A43" s="54"/>
      <c r="B43" s="90"/>
      <c r="C43" s="90"/>
      <c r="D43" s="147" t="s">
        <v>53</v>
      </c>
      <c r="E43" s="147"/>
      <c r="F43" s="147"/>
      <c r="G43" s="147"/>
      <c r="H43" s="147"/>
      <c r="I43" s="147"/>
      <c r="J43" s="91" t="s">
        <v>14</v>
      </c>
      <c r="K43" s="92">
        <f>(K10*75%)+K12+K14+K16+K18+(K24*75%)+K26+K28+K30+K32+K38-K40</f>
        <v>0</v>
      </c>
      <c r="L43" s="90"/>
      <c r="M43" s="90"/>
      <c r="N43" s="54"/>
    </row>
    <row r="44" spans="1:14" ht="15" customHeight="1" x14ac:dyDescent="0.25">
      <c r="A44" s="54"/>
      <c r="D44" s="93"/>
      <c r="N44" s="54"/>
    </row>
    <row r="45" spans="1:14" ht="15" customHeight="1" x14ac:dyDescent="0.25">
      <c r="A45" s="54"/>
      <c r="N45" s="54"/>
    </row>
    <row r="46" spans="1:14" s="96" customFormat="1" ht="31.5" customHeight="1" x14ac:dyDescent="0.3">
      <c r="A46" s="94"/>
      <c r="B46" s="95"/>
      <c r="C46" s="95"/>
      <c r="D46" s="146" t="s">
        <v>13</v>
      </c>
      <c r="E46" s="146"/>
      <c r="F46" s="146"/>
      <c r="G46" s="146"/>
      <c r="H46" s="146"/>
      <c r="I46" s="146"/>
      <c r="J46" s="146"/>
      <c r="K46" s="146"/>
      <c r="L46" s="95"/>
      <c r="M46" s="95"/>
      <c r="N46" s="94"/>
    </row>
    <row r="47" spans="1:14" s="96" customFormat="1" ht="15.75" customHeight="1" x14ac:dyDescent="0.3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4"/>
    </row>
    <row r="48" spans="1:14" ht="14.2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</sheetData>
  <sheetProtection algorithmName="SHA-512" hashValue="HGMJOMCFuxUZlfIMlG5x9lBiIBYNhUChTDJu6XrB/3tUlF+vngrOBlNOVMjzFbqY3OyIZ0CCGutr2j0dPf4+Iw==" saltValue="VBthcreIZRSKArpZ8y5xzQ==" spinCount="100000" sheet="1" objects="1" scenarios="1" selectLockedCells="1"/>
  <mergeCells count="9">
    <mergeCell ref="E2:K2"/>
    <mergeCell ref="D4:K4"/>
    <mergeCell ref="D8:K8"/>
    <mergeCell ref="D46:K46"/>
    <mergeCell ref="D43:I43"/>
    <mergeCell ref="D36:K36"/>
    <mergeCell ref="J20:K20"/>
    <mergeCell ref="D22:K22"/>
    <mergeCell ref="D5:K5"/>
  </mergeCells>
  <conditionalFormatting sqref="K43:M43">
    <cfRule type="cellIs" dxfId="2" priority="3" operator="equal">
      <formula>0</formula>
    </cfRule>
  </conditionalFormatting>
  <conditionalFormatting sqref="C43">
    <cfRule type="cellIs" dxfId="1" priority="2" operator="equal">
      <formula>0</formula>
    </cfRule>
  </conditionalFormatting>
  <conditionalFormatting sqref="B43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AQ55"/>
  <sheetViews>
    <sheetView showGridLines="0" workbookViewId="0">
      <selection activeCell="F19" sqref="F19:G19"/>
    </sheetView>
  </sheetViews>
  <sheetFormatPr baseColWidth="10" defaultColWidth="11.42578125" defaultRowHeight="15" x14ac:dyDescent="0.25"/>
  <cols>
    <col min="1" max="1" width="3.28515625" style="3" customWidth="1"/>
    <col min="2" max="3" width="1.42578125" style="3" customWidth="1"/>
    <col min="4" max="4" width="2.5703125" style="21" customWidth="1"/>
    <col min="5" max="5" width="14.140625" style="3" customWidth="1"/>
    <col min="6" max="15" width="7.7109375" style="3" customWidth="1"/>
    <col min="16" max="17" width="1.42578125" style="3" customWidth="1"/>
    <col min="18" max="18" width="3.28515625" style="3" customWidth="1"/>
    <col min="19" max="19" width="11.42578125" style="3" customWidth="1"/>
    <col min="20" max="21" width="11.42578125" style="3" hidden="1" customWidth="1"/>
    <col min="22" max="22" width="10.140625" style="3" hidden="1" customWidth="1"/>
    <col min="23" max="23" width="23.28515625" style="3" hidden="1" customWidth="1"/>
    <col min="24" max="24" width="11.140625" style="3" hidden="1" customWidth="1"/>
    <col min="25" max="25" width="4.7109375" style="3" hidden="1" customWidth="1"/>
    <col min="26" max="26" width="5.5703125" style="3" hidden="1" customWidth="1"/>
    <col min="27" max="27" width="4.85546875" style="3" hidden="1" customWidth="1"/>
    <col min="28" max="28" width="10.140625" style="3" hidden="1" customWidth="1"/>
    <col min="29" max="29" width="11.42578125" style="3" hidden="1" customWidth="1"/>
    <col min="30" max="30" width="11.7109375" style="3" hidden="1" customWidth="1"/>
    <col min="31" max="31" width="5.5703125" style="3" hidden="1" customWidth="1"/>
    <col min="32" max="32" width="11.42578125" style="3" hidden="1" customWidth="1"/>
    <col min="33" max="33" width="0" style="3" hidden="1" customWidth="1"/>
    <col min="34" max="16384" width="11.42578125" style="3"/>
  </cols>
  <sheetData>
    <row r="1" spans="1:43" ht="15.7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43" ht="24.95" customHeight="1" x14ac:dyDescent="0.35">
      <c r="A2" s="1"/>
      <c r="D2" s="171"/>
      <c r="E2" s="172"/>
      <c r="G2" s="4"/>
      <c r="H2" s="173" t="s">
        <v>26</v>
      </c>
      <c r="I2" s="173"/>
      <c r="J2" s="173"/>
      <c r="K2" s="173"/>
      <c r="L2" s="173"/>
      <c r="M2" s="173"/>
      <c r="N2" s="173"/>
      <c r="O2" s="173"/>
      <c r="P2" s="4"/>
      <c r="Q2" s="4"/>
      <c r="R2" s="5"/>
    </row>
    <row r="3" spans="1:43" ht="24.95" customHeight="1" x14ac:dyDescent="0.35">
      <c r="A3" s="1"/>
      <c r="D3" s="6"/>
      <c r="E3" s="7"/>
      <c r="G3" s="4"/>
      <c r="H3" s="173" t="s">
        <v>65</v>
      </c>
      <c r="I3" s="173"/>
      <c r="J3" s="173"/>
      <c r="K3" s="173"/>
      <c r="L3" s="173"/>
      <c r="M3" s="173"/>
      <c r="N3" s="173"/>
      <c r="O3" s="173"/>
      <c r="P3" s="4"/>
      <c r="Q3" s="4"/>
      <c r="R3" s="5"/>
      <c r="AD3" s="183" t="s">
        <v>63</v>
      </c>
      <c r="AE3" s="183"/>
    </row>
    <row r="4" spans="1:43" ht="15" customHeight="1" x14ac:dyDescent="0.35">
      <c r="A4" s="1"/>
      <c r="D4" s="6"/>
      <c r="E4" s="7"/>
      <c r="G4" s="4"/>
      <c r="H4" s="188" t="s">
        <v>62</v>
      </c>
      <c r="I4" s="188"/>
      <c r="J4" s="188"/>
      <c r="K4" s="188"/>
      <c r="L4" s="188"/>
      <c r="M4" s="188"/>
      <c r="N4" s="188"/>
      <c r="O4" s="188"/>
      <c r="P4" s="4"/>
      <c r="Q4" s="4"/>
      <c r="R4" s="5"/>
      <c r="AD4" s="183"/>
      <c r="AE4" s="183"/>
    </row>
    <row r="5" spans="1:43" ht="18.75" x14ac:dyDescent="0.25">
      <c r="A5" s="1"/>
      <c r="D5" s="8"/>
      <c r="E5" s="9"/>
      <c r="F5" s="9"/>
      <c r="H5" s="9"/>
      <c r="R5" s="1"/>
      <c r="W5" s="10"/>
      <c r="X5" s="174" t="s">
        <v>7</v>
      </c>
      <c r="Y5" s="175"/>
      <c r="Z5" s="175"/>
      <c r="AA5" s="176"/>
      <c r="AD5" s="183"/>
      <c r="AE5" s="183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x14ac:dyDescent="0.25">
      <c r="A6" s="1"/>
      <c r="D6" s="179" t="s">
        <v>25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2"/>
      <c r="Q6" s="12"/>
      <c r="R6" s="13"/>
      <c r="W6" s="14"/>
      <c r="X6" s="15">
        <v>1</v>
      </c>
      <c r="Y6" s="15">
        <v>2</v>
      </c>
      <c r="Z6" s="15">
        <v>3</v>
      </c>
      <c r="AA6" s="16">
        <v>4</v>
      </c>
      <c r="AD6" s="17"/>
      <c r="AE6" s="17"/>
    </row>
    <row r="7" spans="1:43" x14ac:dyDescent="0.25">
      <c r="A7" s="1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2"/>
      <c r="Q7" s="12"/>
      <c r="R7" s="13"/>
      <c r="W7" s="18" t="s">
        <v>56</v>
      </c>
      <c r="X7" s="19">
        <v>6</v>
      </c>
      <c r="Y7" s="20">
        <v>7.5</v>
      </c>
      <c r="Z7" s="20">
        <v>12</v>
      </c>
      <c r="AA7" s="20">
        <v>5</v>
      </c>
      <c r="AD7" s="183" t="s">
        <v>33</v>
      </c>
      <c r="AE7" s="183"/>
    </row>
    <row r="8" spans="1:43" ht="15" customHeight="1" x14ac:dyDescent="0.25">
      <c r="A8" s="1"/>
      <c r="G8" s="22"/>
      <c r="H8" s="23"/>
      <c r="I8" s="9"/>
      <c r="R8" s="1"/>
      <c r="AD8" s="142">
        <v>50000</v>
      </c>
      <c r="AE8" s="143">
        <v>2.5</v>
      </c>
    </row>
    <row r="9" spans="1:43" ht="15.75" x14ac:dyDescent="0.25">
      <c r="A9" s="1"/>
      <c r="D9" s="184" t="s">
        <v>32</v>
      </c>
      <c r="E9" s="184"/>
      <c r="F9" s="184"/>
      <c r="G9" s="184"/>
      <c r="H9" s="184"/>
      <c r="I9" s="184"/>
      <c r="R9" s="1"/>
      <c r="W9" s="24"/>
      <c r="X9" s="24"/>
      <c r="Y9" s="24"/>
      <c r="Z9" s="24"/>
      <c r="AA9" s="24"/>
      <c r="AD9" s="142">
        <v>52000</v>
      </c>
      <c r="AE9" s="143">
        <v>2.7</v>
      </c>
    </row>
    <row r="10" spans="1:43" ht="21" x14ac:dyDescent="0.25">
      <c r="A10" s="1"/>
      <c r="D10" s="184"/>
      <c r="E10" s="184"/>
      <c r="F10" s="184"/>
      <c r="G10" s="184"/>
      <c r="H10" s="184"/>
      <c r="I10" s="184"/>
      <c r="J10" s="180" t="str">
        <f>IF('Estimation revenu'!K43=0,"Revenu à compléter",IF('Estimation revenu'!K43&lt;24000,24000,'Estimation revenu'!K43))</f>
        <v>Revenu à compléter</v>
      </c>
      <c r="K10" s="181"/>
      <c r="L10" s="181"/>
      <c r="M10" s="181"/>
      <c r="N10" s="182"/>
      <c r="R10" s="1"/>
      <c r="AD10" s="142">
        <v>54000</v>
      </c>
      <c r="AE10" s="143">
        <v>2.9</v>
      </c>
    </row>
    <row r="11" spans="1:43" ht="15" customHeight="1" x14ac:dyDescent="0.25">
      <c r="A11" s="1"/>
      <c r="D11" s="184"/>
      <c r="E11" s="184"/>
      <c r="F11" s="184"/>
      <c r="G11" s="184"/>
      <c r="H11" s="184"/>
      <c r="I11" s="184"/>
      <c r="R11" s="1"/>
      <c r="AD11" s="142">
        <v>56000</v>
      </c>
      <c r="AE11" s="143">
        <v>3.1</v>
      </c>
    </row>
    <row r="12" spans="1:43" x14ac:dyDescent="0.25">
      <c r="A12" s="1"/>
      <c r="D12" s="184" t="s">
        <v>74</v>
      </c>
      <c r="E12" s="184"/>
      <c r="F12" s="184"/>
      <c r="G12" s="184"/>
      <c r="H12" s="184"/>
      <c r="I12" s="184"/>
      <c r="R12" s="1"/>
      <c r="W12" s="25" t="s">
        <v>34</v>
      </c>
      <c r="X12" s="26" t="str">
        <f>IF(J10&gt;130000,"130'000 et +",IF(AND(J10&gt;128000,J10&lt;130000.01),130000,CEILING(J10,2000)))</f>
        <v>130'000 et +</v>
      </c>
      <c r="AD12" s="142">
        <v>58000</v>
      </c>
      <c r="AE12" s="143">
        <v>3.3</v>
      </c>
    </row>
    <row r="13" spans="1:43" ht="21" x14ac:dyDescent="0.25">
      <c r="A13" s="1"/>
      <c r="D13" s="184"/>
      <c r="E13" s="184"/>
      <c r="F13" s="184"/>
      <c r="G13" s="184"/>
      <c r="H13" s="184"/>
      <c r="I13" s="184"/>
      <c r="J13" s="185" t="str">
        <f>+X13</f>
        <v>Revenu à compléter</v>
      </c>
      <c r="K13" s="186"/>
      <c r="L13" s="186"/>
      <c r="M13" s="186"/>
      <c r="N13" s="187"/>
      <c r="R13" s="1"/>
      <c r="W13" s="139" t="s">
        <v>55</v>
      </c>
      <c r="X13" s="140" t="str">
        <f>IF(ISTEXT(J10),"Revenu à compléter",VLOOKUP(X12,AD8:AE49,2,FALSE))</f>
        <v>Revenu à compléter</v>
      </c>
      <c r="AD13" s="142">
        <v>60000</v>
      </c>
      <c r="AE13" s="143">
        <v>3.5</v>
      </c>
    </row>
    <row r="14" spans="1:43" ht="15" customHeight="1" x14ac:dyDescent="0.25">
      <c r="A14" s="1"/>
      <c r="D14" s="184"/>
      <c r="E14" s="184"/>
      <c r="F14" s="184"/>
      <c r="G14" s="184"/>
      <c r="H14" s="184"/>
      <c r="I14" s="184"/>
      <c r="J14" s="28"/>
      <c r="K14" s="28"/>
      <c r="L14" s="28"/>
      <c r="M14" s="28"/>
      <c r="N14" s="29"/>
      <c r="R14" s="1"/>
      <c r="W14" s="27" t="s">
        <v>57</v>
      </c>
      <c r="X14" s="140">
        <v>5.65</v>
      </c>
      <c r="AD14" s="142">
        <v>62000</v>
      </c>
      <c r="AE14" s="143">
        <v>3.7</v>
      </c>
    </row>
    <row r="15" spans="1:43" ht="21" customHeight="1" x14ac:dyDescent="0.25">
      <c r="A15" s="1"/>
      <c r="D15" s="30"/>
      <c r="E15" s="31"/>
      <c r="F15" s="31"/>
      <c r="G15" s="31"/>
      <c r="H15" s="23"/>
      <c r="I15" s="9"/>
      <c r="R15" s="1"/>
      <c r="AD15" s="142">
        <v>64000</v>
      </c>
      <c r="AE15" s="143">
        <v>3.9</v>
      </c>
    </row>
    <row r="16" spans="1:43" ht="15" customHeight="1" x14ac:dyDescent="0.25">
      <c r="A16" s="1"/>
      <c r="D16" s="32" t="s">
        <v>10</v>
      </c>
      <c r="E16" s="33"/>
      <c r="F16" s="33"/>
      <c r="G16" s="33"/>
      <c r="H16" s="33"/>
      <c r="I16" s="33"/>
      <c r="J16" s="33"/>
      <c r="K16" s="33"/>
      <c r="L16" s="33"/>
      <c r="M16" s="33"/>
      <c r="N16" s="9"/>
      <c r="R16" s="1"/>
      <c r="AD16" s="142">
        <v>66000</v>
      </c>
      <c r="AE16" s="143">
        <v>4.05</v>
      </c>
    </row>
    <row r="17" spans="1:31" x14ac:dyDescent="0.25">
      <c r="A17" s="1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R17" s="1"/>
      <c r="AD17" s="142">
        <v>68000</v>
      </c>
      <c r="AE17" s="143">
        <v>4.25</v>
      </c>
    </row>
    <row r="18" spans="1:31" ht="15" customHeight="1" x14ac:dyDescent="0.25">
      <c r="A18" s="1"/>
      <c r="D18" s="97" t="s">
        <v>8</v>
      </c>
      <c r="E18" s="98"/>
      <c r="F18" s="177" t="s">
        <v>0</v>
      </c>
      <c r="G18" s="178"/>
      <c r="H18" s="177" t="s">
        <v>1</v>
      </c>
      <c r="I18" s="178"/>
      <c r="J18" s="177" t="s">
        <v>2</v>
      </c>
      <c r="K18" s="178"/>
      <c r="L18" s="177" t="s">
        <v>3</v>
      </c>
      <c r="M18" s="178"/>
      <c r="N18" s="177" t="s">
        <v>4</v>
      </c>
      <c r="O18" s="178"/>
      <c r="P18" s="34"/>
      <c r="Q18" s="34"/>
      <c r="R18" s="35"/>
      <c r="AD18" s="142">
        <v>70000</v>
      </c>
      <c r="AE18" s="143">
        <v>4.45</v>
      </c>
    </row>
    <row r="19" spans="1:31" ht="15" customHeight="1" x14ac:dyDescent="0.25">
      <c r="A19" s="1"/>
      <c r="D19" s="36">
        <v>1</v>
      </c>
      <c r="E19" s="37" t="s">
        <v>35</v>
      </c>
      <c r="F19" s="169"/>
      <c r="G19" s="170"/>
      <c r="H19" s="169"/>
      <c r="I19" s="170"/>
      <c r="J19" s="169"/>
      <c r="K19" s="170"/>
      <c r="L19" s="169"/>
      <c r="M19" s="170"/>
      <c r="N19" s="169"/>
      <c r="O19" s="170"/>
      <c r="P19" s="38"/>
      <c r="Q19" s="38"/>
      <c r="R19" s="39"/>
      <c r="AD19" s="142">
        <v>72000</v>
      </c>
      <c r="AE19" s="143">
        <v>4.6500000000000004</v>
      </c>
    </row>
    <row r="20" spans="1:31" ht="15" customHeight="1" x14ac:dyDescent="0.25">
      <c r="A20" s="1"/>
      <c r="D20" s="36">
        <v>2</v>
      </c>
      <c r="E20" s="37" t="s">
        <v>36</v>
      </c>
      <c r="F20" s="169"/>
      <c r="G20" s="170"/>
      <c r="H20" s="169"/>
      <c r="I20" s="170"/>
      <c r="J20" s="169"/>
      <c r="K20" s="170"/>
      <c r="L20" s="169"/>
      <c r="M20" s="170"/>
      <c r="N20" s="169"/>
      <c r="O20" s="170"/>
      <c r="P20" s="38"/>
      <c r="Q20" s="38"/>
      <c r="R20" s="39"/>
      <c r="AD20" s="142">
        <v>74000</v>
      </c>
      <c r="AE20" s="143">
        <v>4.8499999999999996</v>
      </c>
    </row>
    <row r="21" spans="1:31" ht="15" customHeight="1" x14ac:dyDescent="0.25">
      <c r="A21" s="1"/>
      <c r="D21" s="36">
        <v>3</v>
      </c>
      <c r="E21" s="37" t="s">
        <v>37</v>
      </c>
      <c r="F21" s="169"/>
      <c r="G21" s="170"/>
      <c r="H21" s="169"/>
      <c r="I21" s="170"/>
      <c r="J21" s="169"/>
      <c r="K21" s="170"/>
      <c r="L21" s="169"/>
      <c r="M21" s="170"/>
      <c r="N21" s="169"/>
      <c r="O21" s="170"/>
      <c r="P21" s="38"/>
      <c r="Q21" s="38"/>
      <c r="R21" s="39"/>
      <c r="AD21" s="142">
        <v>76000</v>
      </c>
      <c r="AE21" s="143">
        <v>5.05</v>
      </c>
    </row>
    <row r="22" spans="1:31" ht="15" customHeight="1" x14ac:dyDescent="0.25">
      <c r="A22" s="1"/>
      <c r="D22" s="36">
        <v>4</v>
      </c>
      <c r="E22" s="37" t="s">
        <v>38</v>
      </c>
      <c r="F22" s="169"/>
      <c r="G22" s="170"/>
      <c r="H22" s="169"/>
      <c r="I22" s="170"/>
      <c r="J22" s="169"/>
      <c r="K22" s="170"/>
      <c r="L22" s="169"/>
      <c r="M22" s="170"/>
      <c r="N22" s="169"/>
      <c r="O22" s="170"/>
      <c r="P22" s="38"/>
      <c r="Q22" s="38"/>
      <c r="R22" s="39"/>
      <c r="AD22" s="142">
        <v>78000</v>
      </c>
      <c r="AE22" s="143">
        <v>5.25</v>
      </c>
    </row>
    <row r="23" spans="1:31" ht="15" customHeight="1" x14ac:dyDescent="0.25">
      <c r="A23" s="1"/>
      <c r="D23" s="167" t="s">
        <v>5</v>
      </c>
      <c r="E23" s="168"/>
      <c r="F23" s="169"/>
      <c r="G23" s="170"/>
      <c r="H23" s="169"/>
      <c r="I23" s="170"/>
      <c r="J23" s="169"/>
      <c r="K23" s="170"/>
      <c r="L23" s="169"/>
      <c r="M23" s="170"/>
      <c r="N23" s="169"/>
      <c r="O23" s="170"/>
      <c r="P23" s="38"/>
      <c r="Q23" s="38"/>
      <c r="R23" s="39"/>
      <c r="AD23" s="142">
        <v>80000</v>
      </c>
      <c r="AE23" s="143">
        <v>5.45</v>
      </c>
    </row>
    <row r="24" spans="1:31" ht="15" customHeight="1" x14ac:dyDescent="0.25">
      <c r="A24" s="1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R24" s="1"/>
      <c r="AD24" s="142">
        <v>82000</v>
      </c>
      <c r="AE24" s="143">
        <v>5.65</v>
      </c>
    </row>
    <row r="25" spans="1:31" ht="15.75" x14ac:dyDescent="0.25">
      <c r="A25" s="1"/>
      <c r="D25" s="164" t="s">
        <v>6</v>
      </c>
      <c r="E25" s="165"/>
      <c r="F25" s="166" t="s">
        <v>0</v>
      </c>
      <c r="G25" s="166"/>
      <c r="H25" s="166" t="s">
        <v>1</v>
      </c>
      <c r="I25" s="166"/>
      <c r="J25" s="166" t="s">
        <v>2</v>
      </c>
      <c r="K25" s="166"/>
      <c r="L25" s="166" t="s">
        <v>3</v>
      </c>
      <c r="M25" s="166"/>
      <c r="N25" s="166" t="s">
        <v>4</v>
      </c>
      <c r="O25" s="166"/>
      <c r="P25" s="34"/>
      <c r="Q25" s="34"/>
      <c r="R25" s="35"/>
      <c r="AD25" s="142">
        <v>84000</v>
      </c>
      <c r="AE25" s="143">
        <v>5.85</v>
      </c>
    </row>
    <row r="26" spans="1:31" ht="15" customHeight="1" x14ac:dyDescent="0.25">
      <c r="A26" s="1"/>
      <c r="D26" s="36">
        <v>1</v>
      </c>
      <c r="E26" s="37" t="s">
        <v>35</v>
      </c>
      <c r="F26" s="162" t="str">
        <f>IF(F19=1,$X$7*$J$13,"")</f>
        <v/>
      </c>
      <c r="G26" s="162"/>
      <c r="H26" s="162" t="str">
        <f t="shared" ref="H26" si="0">IF(H19=1,$X$7*$J$13,"")</f>
        <v/>
      </c>
      <c r="I26" s="162"/>
      <c r="J26" s="162" t="str">
        <f t="shared" ref="J26" si="1">IF(J19=1,$X$7*$J$13,"")</f>
        <v/>
      </c>
      <c r="K26" s="162"/>
      <c r="L26" s="162" t="str">
        <f t="shared" ref="L26" si="2">IF(L19=1,$X$7*$J$13,"")</f>
        <v/>
      </c>
      <c r="M26" s="162"/>
      <c r="N26" s="162" t="str">
        <f t="shared" ref="N26" si="3">IF(N19=1,$X$7*$J$13,"")</f>
        <v/>
      </c>
      <c r="O26" s="162"/>
      <c r="P26" s="40"/>
      <c r="Q26" s="40"/>
      <c r="R26" s="41"/>
      <c r="AD26" s="142">
        <v>86000</v>
      </c>
      <c r="AE26" s="143">
        <v>6</v>
      </c>
    </row>
    <row r="27" spans="1:31" ht="15" customHeight="1" x14ac:dyDescent="0.25">
      <c r="A27" s="1"/>
      <c r="D27" s="36">
        <v>2</v>
      </c>
      <c r="E27" s="37" t="s">
        <v>36</v>
      </c>
      <c r="F27" s="162" t="str">
        <f>IF(F20=1,$Y$7*$J$13,"")</f>
        <v/>
      </c>
      <c r="G27" s="162"/>
      <c r="H27" s="162" t="str">
        <f t="shared" ref="H27" si="4">IF(H20=1,$Y$7*$J$13,"")</f>
        <v/>
      </c>
      <c r="I27" s="162"/>
      <c r="J27" s="162" t="str">
        <f t="shared" ref="J27" si="5">IF(J20=1,$Y$7*$J$13,"")</f>
        <v/>
      </c>
      <c r="K27" s="162"/>
      <c r="L27" s="162" t="str">
        <f t="shared" ref="L27" si="6">IF(L20=1,$Y$7*$J$13,"")</f>
        <v/>
      </c>
      <c r="M27" s="162"/>
      <c r="N27" s="162" t="str">
        <f t="shared" ref="N27" si="7">IF(N20=1,$Y$7*$J$13,"")</f>
        <v/>
      </c>
      <c r="O27" s="162"/>
      <c r="P27" s="40"/>
      <c r="Q27" s="40"/>
      <c r="R27" s="41"/>
      <c r="AD27" s="142">
        <v>88000</v>
      </c>
      <c r="AE27" s="143">
        <v>6.2</v>
      </c>
    </row>
    <row r="28" spans="1:31" ht="15" customHeight="1" x14ac:dyDescent="0.25">
      <c r="A28" s="1"/>
      <c r="D28" s="36">
        <v>3</v>
      </c>
      <c r="E28" s="37" t="s">
        <v>37</v>
      </c>
      <c r="F28" s="162" t="str">
        <f>IF(F21=1,$Z$7*$J$13,"")</f>
        <v/>
      </c>
      <c r="G28" s="162"/>
      <c r="H28" s="162" t="str">
        <f t="shared" ref="H28" si="8">IF(H21=1,$Z$7*$J$13,"")</f>
        <v/>
      </c>
      <c r="I28" s="162"/>
      <c r="J28" s="162" t="str">
        <f t="shared" ref="J28" si="9">IF(J21=1,$Z$7*$J$13,"")</f>
        <v/>
      </c>
      <c r="K28" s="162"/>
      <c r="L28" s="162" t="str">
        <f t="shared" ref="L28" si="10">IF(L21=1,$Z$7*$J$13,"")</f>
        <v/>
      </c>
      <c r="M28" s="162"/>
      <c r="N28" s="162" t="str">
        <f t="shared" ref="N28" si="11">IF(N21=1,$Z$7*$J$13,"")</f>
        <v/>
      </c>
      <c r="O28" s="162"/>
      <c r="P28" s="40"/>
      <c r="Q28" s="40"/>
      <c r="R28" s="41"/>
      <c r="AD28" s="142">
        <v>90000</v>
      </c>
      <c r="AE28" s="143">
        <v>6.4</v>
      </c>
    </row>
    <row r="29" spans="1:31" ht="15" customHeight="1" x14ac:dyDescent="0.25">
      <c r="A29" s="1"/>
      <c r="D29" s="36">
        <v>4</v>
      </c>
      <c r="E29" s="37" t="s">
        <v>38</v>
      </c>
      <c r="F29" s="162" t="str">
        <f>IF(F22=1,$AA$7*$J$13,"")</f>
        <v/>
      </c>
      <c r="G29" s="162"/>
      <c r="H29" s="162" t="str">
        <f t="shared" ref="H29" si="12">IF(H22=1,$AA$7*$J$13,"")</f>
        <v/>
      </c>
      <c r="I29" s="162"/>
      <c r="J29" s="162" t="str">
        <f t="shared" ref="J29" si="13">IF(J22=1,$AA$7*$J$13,"")</f>
        <v/>
      </c>
      <c r="K29" s="162"/>
      <c r="L29" s="162" t="str">
        <f t="shared" ref="L29" si="14">IF(L22=1,$AA$7*$J$13,"")</f>
        <v/>
      </c>
      <c r="M29" s="162"/>
      <c r="N29" s="162" t="str">
        <f t="shared" ref="N29" si="15">IF(N22=1,$AA$7*$J$13,"")</f>
        <v/>
      </c>
      <c r="O29" s="162"/>
      <c r="P29" s="40"/>
      <c r="Q29" s="40"/>
      <c r="R29" s="41"/>
      <c r="AD29" s="142">
        <v>92000</v>
      </c>
      <c r="AE29" s="143">
        <v>6.6</v>
      </c>
    </row>
    <row r="30" spans="1:31" s="24" customFormat="1" ht="15" customHeight="1" x14ac:dyDescent="0.25">
      <c r="A30" s="42"/>
      <c r="D30" s="163" t="s">
        <v>5</v>
      </c>
      <c r="E30" s="163"/>
      <c r="F30" s="160" t="str">
        <f>IF(F23,$X$14," ")</f>
        <v xml:space="preserve"> </v>
      </c>
      <c r="G30" s="161"/>
      <c r="H30" s="160" t="str">
        <f t="shared" ref="H30" si="16">IF(H23,$X$14," ")</f>
        <v xml:space="preserve"> </v>
      </c>
      <c r="I30" s="161"/>
      <c r="J30" s="160" t="str">
        <f t="shared" ref="J30" si="17">IF(J23,$X$14," ")</f>
        <v xml:space="preserve"> </v>
      </c>
      <c r="K30" s="161"/>
      <c r="L30" s="160" t="str">
        <f t="shared" ref="L30" si="18">IF(L23,$X$14," ")</f>
        <v xml:space="preserve"> </v>
      </c>
      <c r="M30" s="161"/>
      <c r="N30" s="160" t="str">
        <f t="shared" ref="N30" si="19">IF(N23,$X$14," ")</f>
        <v xml:space="preserve"> </v>
      </c>
      <c r="O30" s="161"/>
      <c r="P30" s="40"/>
      <c r="Q30" s="40"/>
      <c r="R30" s="41"/>
      <c r="W30" s="3"/>
      <c r="X30" s="3"/>
      <c r="Y30" s="3"/>
      <c r="Z30" s="3"/>
      <c r="AA30" s="3"/>
      <c r="AD30" s="142">
        <v>94000</v>
      </c>
      <c r="AE30" s="143">
        <v>6.8</v>
      </c>
    </row>
    <row r="31" spans="1:31" ht="15" customHeight="1" x14ac:dyDescent="0.25">
      <c r="A31" s="1"/>
      <c r="D31" s="43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0"/>
      <c r="Q31" s="40"/>
      <c r="R31" s="41"/>
      <c r="W31" s="3" t="s">
        <v>61</v>
      </c>
      <c r="X31" s="141">
        <f>SUM(F30:O30)</f>
        <v>0</v>
      </c>
      <c r="AD31" s="142">
        <v>96000</v>
      </c>
      <c r="AE31" s="143">
        <v>7</v>
      </c>
    </row>
    <row r="32" spans="1:31" x14ac:dyDescent="0.25">
      <c r="A32" s="1"/>
      <c r="D32" s="151" t="s">
        <v>9</v>
      </c>
      <c r="E32" s="151"/>
      <c r="F32" s="152">
        <f>SUM(F26:G30)</f>
        <v>0</v>
      </c>
      <c r="G32" s="153"/>
      <c r="H32" s="152">
        <f>SUM(H26:I30)</f>
        <v>0</v>
      </c>
      <c r="I32" s="153"/>
      <c r="J32" s="152">
        <f>SUM(J26:K30)</f>
        <v>0</v>
      </c>
      <c r="K32" s="153"/>
      <c r="L32" s="152">
        <f>SUM(L26:M30)</f>
        <v>0</v>
      </c>
      <c r="M32" s="153"/>
      <c r="N32" s="152">
        <f>SUM(N26:O30)</f>
        <v>0</v>
      </c>
      <c r="O32" s="153"/>
      <c r="P32" s="7"/>
      <c r="Q32" s="7"/>
      <c r="R32" s="45"/>
      <c r="S32" s="46">
        <f>SUM(F30:O30)</f>
        <v>0</v>
      </c>
      <c r="AD32" s="142">
        <v>98000</v>
      </c>
      <c r="AE32" s="143">
        <v>7.2</v>
      </c>
    </row>
    <row r="33" spans="1:31" ht="15" customHeight="1" thickBot="1" x14ac:dyDescent="0.3">
      <c r="A33" s="1"/>
      <c r="E33" s="9"/>
      <c r="F33" s="9"/>
      <c r="G33" s="9"/>
      <c r="H33" s="9"/>
      <c r="I33" s="9"/>
      <c r="J33" s="9"/>
      <c r="K33" s="9"/>
      <c r="L33" s="9"/>
      <c r="M33" s="9"/>
      <c r="N33" s="150"/>
      <c r="O33" s="150"/>
      <c r="P33" s="40"/>
      <c r="Q33" s="40"/>
      <c r="R33" s="41"/>
      <c r="AD33" s="142">
        <v>100000</v>
      </c>
      <c r="AE33" s="143">
        <v>7.4</v>
      </c>
    </row>
    <row r="34" spans="1:31" ht="6" customHeight="1" thickTop="1" x14ac:dyDescent="0.25">
      <c r="A34" s="1"/>
      <c r="C34" s="99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O34" s="113"/>
      <c r="P34" s="40"/>
      <c r="Q34" s="40"/>
      <c r="R34" s="41"/>
      <c r="AD34" s="142">
        <v>102000</v>
      </c>
      <c r="AE34" s="143">
        <v>7.6</v>
      </c>
    </row>
    <row r="35" spans="1:31" ht="36" customHeight="1" x14ac:dyDescent="0.25">
      <c r="A35" s="1"/>
      <c r="C35" s="100"/>
      <c r="D35" s="158" t="s">
        <v>72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9"/>
      <c r="P35" s="47"/>
      <c r="Q35" s="47"/>
      <c r="R35" s="48"/>
      <c r="AD35" s="142">
        <v>104000</v>
      </c>
      <c r="AE35" s="143">
        <v>7.8</v>
      </c>
    </row>
    <row r="36" spans="1:31" ht="15" customHeight="1" x14ac:dyDescent="0.25">
      <c r="A36" s="1"/>
      <c r="C36" s="100"/>
      <c r="D36" s="205" t="s">
        <v>73</v>
      </c>
      <c r="E36" s="205"/>
      <c r="F36" s="205"/>
      <c r="G36" s="205"/>
      <c r="H36" s="205"/>
      <c r="I36" s="205"/>
      <c r="J36" s="55" t="s">
        <v>28</v>
      </c>
      <c r="K36" s="55"/>
      <c r="L36" s="55"/>
      <c r="M36" s="156">
        <f>(((((F32+H32+J32+L32+N32)-X31)*100%)+X31)*4)</f>
        <v>0</v>
      </c>
      <c r="N36" s="156"/>
      <c r="O36" s="157"/>
      <c r="P36" s="49"/>
      <c r="Q36" s="49"/>
      <c r="R36" s="50"/>
      <c r="AD36" s="142">
        <v>106000</v>
      </c>
      <c r="AE36" s="143">
        <v>8</v>
      </c>
    </row>
    <row r="37" spans="1:31" x14ac:dyDescent="0.25">
      <c r="A37" s="1"/>
      <c r="C37" s="100"/>
      <c r="D37" s="205"/>
      <c r="E37" s="205"/>
      <c r="F37" s="205"/>
      <c r="G37" s="205"/>
      <c r="H37" s="205"/>
      <c r="I37" s="205"/>
      <c r="J37" s="55" t="s">
        <v>30</v>
      </c>
      <c r="K37" s="55"/>
      <c r="L37" s="55"/>
      <c r="M37" s="156">
        <f>(((((F32+H32+J32+L32+N32)-X31)*75%)+X31)*4)</f>
        <v>0</v>
      </c>
      <c r="N37" s="156"/>
      <c r="O37" s="157"/>
      <c r="P37" s="49"/>
      <c r="Q37" s="49"/>
      <c r="R37" s="50"/>
      <c r="AD37" s="142">
        <v>108000</v>
      </c>
      <c r="AE37" s="143">
        <v>8.1999999999999993</v>
      </c>
    </row>
    <row r="38" spans="1:31" ht="5.25" customHeight="1" thickBot="1" x14ac:dyDescent="0.3">
      <c r="A38" s="1"/>
      <c r="C38" s="101"/>
      <c r="D38" s="102"/>
      <c r="E38" s="102"/>
      <c r="F38" s="102"/>
      <c r="G38" s="102"/>
      <c r="H38" s="103"/>
      <c r="I38" s="103"/>
      <c r="J38" s="103"/>
      <c r="K38" s="103"/>
      <c r="L38" s="103"/>
      <c r="M38" s="104"/>
      <c r="N38" s="104"/>
      <c r="O38" s="105"/>
      <c r="P38" s="49"/>
      <c r="Q38" s="49"/>
      <c r="R38" s="50"/>
      <c r="AD38" s="142">
        <v>110000</v>
      </c>
      <c r="AE38" s="143">
        <v>8.35</v>
      </c>
    </row>
    <row r="39" spans="1:31" ht="15" customHeight="1" thickTop="1" x14ac:dyDescent="0.25">
      <c r="A39" s="1"/>
      <c r="E39" s="9"/>
      <c r="F39" s="9"/>
      <c r="G39" s="9"/>
      <c r="H39" s="9"/>
      <c r="I39" s="9"/>
      <c r="J39" s="9"/>
      <c r="K39" s="9"/>
      <c r="L39" s="9"/>
      <c r="M39" s="9"/>
      <c r="N39" s="40"/>
      <c r="O39" s="40"/>
      <c r="P39" s="40"/>
      <c r="Q39" s="40"/>
      <c r="R39" s="41"/>
      <c r="AD39" s="142">
        <v>112000</v>
      </c>
      <c r="AE39" s="143">
        <v>8.5500000000000007</v>
      </c>
    </row>
    <row r="40" spans="1:31" ht="30.75" customHeight="1" x14ac:dyDescent="0.25">
      <c r="A40" s="1"/>
      <c r="D40" s="154" t="s">
        <v>27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51"/>
      <c r="Q40" s="51"/>
      <c r="R40" s="52"/>
      <c r="AD40" s="142">
        <v>114000</v>
      </c>
      <c r="AE40" s="143">
        <v>8.75</v>
      </c>
    </row>
    <row r="41" spans="1:31" ht="9.75" customHeight="1" x14ac:dyDescent="0.25">
      <c r="A41" s="1"/>
      <c r="R41" s="1"/>
      <c r="AD41" s="142">
        <v>116000</v>
      </c>
      <c r="AE41" s="143">
        <v>8.9499999999999993</v>
      </c>
    </row>
    <row r="42" spans="1:31" ht="15.75" customHeight="1" x14ac:dyDescent="0.25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AD42" s="142">
        <v>118000</v>
      </c>
      <c r="AE42" s="143">
        <v>9.15</v>
      </c>
    </row>
    <row r="43" spans="1:31" x14ac:dyDescent="0.25">
      <c r="D43" s="53"/>
      <c r="AD43" s="142">
        <v>120000</v>
      </c>
      <c r="AE43" s="143">
        <v>9.35</v>
      </c>
    </row>
    <row r="44" spans="1:31" x14ac:dyDescent="0.25">
      <c r="AD44" s="142">
        <v>122000</v>
      </c>
      <c r="AE44" s="143">
        <v>9.5500000000000007</v>
      </c>
    </row>
    <row r="45" spans="1:31" ht="9" customHeight="1" x14ac:dyDescent="0.25">
      <c r="AD45" s="142">
        <v>124000</v>
      </c>
      <c r="AE45" s="143">
        <v>9.75</v>
      </c>
    </row>
    <row r="46" spans="1:31" x14ac:dyDescent="0.25">
      <c r="AD46" s="142">
        <v>126000</v>
      </c>
      <c r="AE46" s="143">
        <v>9.9499999999999993</v>
      </c>
    </row>
    <row r="47" spans="1:31" x14ac:dyDescent="0.25">
      <c r="AD47" s="142">
        <v>128000</v>
      </c>
      <c r="AE47" s="143">
        <v>10.15</v>
      </c>
    </row>
    <row r="48" spans="1:31" x14ac:dyDescent="0.25">
      <c r="AD48" s="142">
        <v>130000</v>
      </c>
      <c r="AE48" s="143">
        <v>10.3</v>
      </c>
    </row>
    <row r="49" spans="30:31" x14ac:dyDescent="0.25">
      <c r="AD49" s="142" t="s">
        <v>64</v>
      </c>
      <c r="AE49" s="143">
        <v>10.5</v>
      </c>
    </row>
    <row r="52" spans="30:31" ht="6.95" customHeight="1" x14ac:dyDescent="0.25"/>
    <row r="53" spans="30:31" ht="93.75" customHeight="1" x14ac:dyDescent="0.25"/>
    <row r="55" spans="30:31" ht="6.95" customHeight="1" x14ac:dyDescent="0.25"/>
  </sheetData>
  <sheetProtection algorithmName="SHA-512" hashValue="2RJyuq8MH7c3m6L/Gas+h4+H7cp2i5kNa+Q59mY+9gMAXoTOMVEgejxa0hOHYZLAfqBTlhd7OgDKNNSx/YYs0g==" saltValue="iaBUuzyl09Bb/ibTnQNiag==" spinCount="100000" sheet="1" objects="1" scenarios="1" selectLockedCells="1"/>
  <mergeCells count="87">
    <mergeCell ref="AD7:AE7"/>
    <mergeCell ref="D9:I11"/>
    <mergeCell ref="J13:N13"/>
    <mergeCell ref="D12:I14"/>
    <mergeCell ref="AD3:AE5"/>
    <mergeCell ref="H4:O4"/>
    <mergeCell ref="D2:E2"/>
    <mergeCell ref="H2:O2"/>
    <mergeCell ref="X5:AA5"/>
    <mergeCell ref="F18:G18"/>
    <mergeCell ref="H18:I18"/>
    <mergeCell ref="J18:K18"/>
    <mergeCell ref="N18:O18"/>
    <mergeCell ref="L18:M18"/>
    <mergeCell ref="H3:O3"/>
    <mergeCell ref="D6:O7"/>
    <mergeCell ref="J10:N10"/>
    <mergeCell ref="F19:G19"/>
    <mergeCell ref="H19:I19"/>
    <mergeCell ref="J19:K19"/>
    <mergeCell ref="L19:M19"/>
    <mergeCell ref="N19:O19"/>
    <mergeCell ref="N21:O21"/>
    <mergeCell ref="N20:O20"/>
    <mergeCell ref="F20:G20"/>
    <mergeCell ref="H20:I20"/>
    <mergeCell ref="J20:K20"/>
    <mergeCell ref="L20:M20"/>
    <mergeCell ref="F21:G21"/>
    <mergeCell ref="H21:I21"/>
    <mergeCell ref="J21:K21"/>
    <mergeCell ref="L21:M21"/>
    <mergeCell ref="N23:O23"/>
    <mergeCell ref="F22:G22"/>
    <mergeCell ref="H22:I22"/>
    <mergeCell ref="J22:K22"/>
    <mergeCell ref="L22:M22"/>
    <mergeCell ref="N22:O22"/>
    <mergeCell ref="D23:E23"/>
    <mergeCell ref="F23:G23"/>
    <mergeCell ref="H23:I23"/>
    <mergeCell ref="J23:K23"/>
    <mergeCell ref="L23:M23"/>
    <mergeCell ref="N26:O26"/>
    <mergeCell ref="D25:E25"/>
    <mergeCell ref="F25:G25"/>
    <mergeCell ref="H25:I25"/>
    <mergeCell ref="J25:K25"/>
    <mergeCell ref="L25:M25"/>
    <mergeCell ref="N25:O25"/>
    <mergeCell ref="F26:G26"/>
    <mergeCell ref="H26:I26"/>
    <mergeCell ref="J26:K26"/>
    <mergeCell ref="L26:M26"/>
    <mergeCell ref="N27:O27"/>
    <mergeCell ref="F28:G28"/>
    <mergeCell ref="H28:I28"/>
    <mergeCell ref="J28:K28"/>
    <mergeCell ref="L28:M28"/>
    <mergeCell ref="N28:O28"/>
    <mergeCell ref="F27:G27"/>
    <mergeCell ref="H27:I27"/>
    <mergeCell ref="J27:K27"/>
    <mergeCell ref="L27:M27"/>
    <mergeCell ref="N30:O30"/>
    <mergeCell ref="N29:O29"/>
    <mergeCell ref="D30:E30"/>
    <mergeCell ref="F30:G30"/>
    <mergeCell ref="H30:I30"/>
    <mergeCell ref="J30:K30"/>
    <mergeCell ref="L30:M30"/>
    <mergeCell ref="F29:G29"/>
    <mergeCell ref="L29:M29"/>
    <mergeCell ref="H29:I29"/>
    <mergeCell ref="J29:K29"/>
    <mergeCell ref="N33:O33"/>
    <mergeCell ref="D32:E32"/>
    <mergeCell ref="F32:G32"/>
    <mergeCell ref="D40:O40"/>
    <mergeCell ref="M36:O36"/>
    <mergeCell ref="M37:O37"/>
    <mergeCell ref="D35:O35"/>
    <mergeCell ref="N32:O32"/>
    <mergeCell ref="H32:I32"/>
    <mergeCell ref="J32:K32"/>
    <mergeCell ref="L32:M32"/>
    <mergeCell ref="D36:I37"/>
  </mergeCells>
  <dataValidations count="1">
    <dataValidation type="whole" allowBlank="1" showInputMessage="1" showErrorMessage="1" sqref="F19:R23" xr:uid="{00000000-0002-0000-0100-000000000000}">
      <formula1>1</formula1>
      <formula2>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AR57"/>
  <sheetViews>
    <sheetView showGridLines="0" workbookViewId="0">
      <selection activeCell="F19" sqref="F19:G19"/>
    </sheetView>
  </sheetViews>
  <sheetFormatPr baseColWidth="10" defaultColWidth="11.42578125" defaultRowHeight="15" x14ac:dyDescent="0.25"/>
  <cols>
    <col min="1" max="1" width="3.140625" style="3" customWidth="1"/>
    <col min="2" max="3" width="1.28515625" style="3" customWidth="1"/>
    <col min="4" max="4" width="2.5703125" style="21" customWidth="1"/>
    <col min="5" max="5" width="15.42578125" style="3" customWidth="1"/>
    <col min="6" max="15" width="7.7109375" style="3" customWidth="1"/>
    <col min="16" max="17" width="1.28515625" style="3" customWidth="1"/>
    <col min="18" max="18" width="3.140625" style="3" customWidth="1"/>
    <col min="19" max="19" width="5" style="3" bestFit="1" customWidth="1"/>
    <col min="20" max="21" width="11.42578125" style="3" customWidth="1"/>
    <col min="22" max="22" width="10.140625" style="3" hidden="1" customWidth="1"/>
    <col min="23" max="23" width="23.28515625" style="3" hidden="1" customWidth="1"/>
    <col min="24" max="24" width="12.5703125" style="3" hidden="1" customWidth="1"/>
    <col min="25" max="26" width="4.5703125" style="3" hidden="1" customWidth="1"/>
    <col min="27" max="27" width="4.42578125" style="3" hidden="1" customWidth="1"/>
    <col min="28" max="28" width="4.85546875" style="3" hidden="1" customWidth="1"/>
    <col min="29" max="29" width="10.140625" style="3" hidden="1" customWidth="1"/>
    <col min="30" max="31" width="11.42578125" style="3" hidden="1" customWidth="1"/>
    <col min="32" max="32" width="5" style="3" hidden="1" customWidth="1"/>
    <col min="33" max="33" width="11.42578125" style="3" hidden="1" customWidth="1"/>
    <col min="34" max="16384" width="11.42578125" style="3"/>
  </cols>
  <sheetData>
    <row r="1" spans="1:44" ht="14.25" customHeight="1" x14ac:dyDescent="0.25">
      <c r="A1" s="106"/>
      <c r="B1" s="106"/>
      <c r="C1" s="106"/>
      <c r="D1" s="107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44" ht="24.95" customHeight="1" x14ac:dyDescent="0.35">
      <c r="A2" s="1"/>
      <c r="D2" s="171"/>
      <c r="E2" s="172"/>
      <c r="G2" s="4"/>
      <c r="H2" s="173" t="s">
        <v>26</v>
      </c>
      <c r="I2" s="173"/>
      <c r="J2" s="173"/>
      <c r="K2" s="173"/>
      <c r="L2" s="173"/>
      <c r="M2" s="173"/>
      <c r="N2" s="173"/>
      <c r="O2" s="173"/>
      <c r="P2" s="4"/>
      <c r="Q2" s="4"/>
      <c r="R2" s="5"/>
    </row>
    <row r="3" spans="1:44" ht="24.95" customHeight="1" x14ac:dyDescent="0.35">
      <c r="A3" s="1"/>
      <c r="D3" s="6"/>
      <c r="E3" s="7"/>
      <c r="G3" s="4"/>
      <c r="H3" s="173" t="s">
        <v>39</v>
      </c>
      <c r="I3" s="173"/>
      <c r="J3" s="173"/>
      <c r="K3" s="173"/>
      <c r="L3" s="173"/>
      <c r="M3" s="173"/>
      <c r="N3" s="173"/>
      <c r="O3" s="173"/>
      <c r="P3" s="4"/>
      <c r="Q3" s="4"/>
      <c r="R3" s="5"/>
      <c r="AE3" s="183" t="s">
        <v>54</v>
      </c>
      <c r="AF3" s="183"/>
    </row>
    <row r="4" spans="1:44" ht="15" customHeight="1" x14ac:dyDescent="0.35">
      <c r="A4" s="1"/>
      <c r="D4" s="6"/>
      <c r="E4" s="7"/>
      <c r="G4" s="4"/>
      <c r="H4" s="188" t="s">
        <v>62</v>
      </c>
      <c r="I4" s="188"/>
      <c r="J4" s="188"/>
      <c r="K4" s="188"/>
      <c r="L4" s="188"/>
      <c r="M4" s="188"/>
      <c r="N4" s="188"/>
      <c r="O4" s="188"/>
      <c r="P4" s="4"/>
      <c r="Q4" s="4"/>
      <c r="R4" s="5"/>
      <c r="AE4" s="183"/>
      <c r="AF4" s="183"/>
    </row>
    <row r="5" spans="1:44" ht="18.75" x14ac:dyDescent="0.25">
      <c r="A5" s="1"/>
      <c r="D5" s="8"/>
      <c r="E5" s="9"/>
      <c r="F5" s="9"/>
      <c r="H5" s="9"/>
      <c r="R5" s="1"/>
      <c r="W5" s="10"/>
      <c r="X5" s="174" t="s">
        <v>7</v>
      </c>
      <c r="Y5" s="175"/>
      <c r="Z5" s="175"/>
      <c r="AA5" s="175"/>
      <c r="AB5" s="176"/>
      <c r="AE5" s="183"/>
      <c r="AF5" s="183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x14ac:dyDescent="0.25">
      <c r="A6" s="1"/>
      <c r="D6" s="179" t="s">
        <v>25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2"/>
      <c r="Q6" s="12"/>
      <c r="R6" s="13"/>
      <c r="W6" s="14"/>
      <c r="X6" s="15">
        <v>1</v>
      </c>
      <c r="Y6" s="15">
        <v>2</v>
      </c>
      <c r="Z6" s="15">
        <v>3</v>
      </c>
      <c r="AA6" s="15">
        <v>4</v>
      </c>
      <c r="AB6" s="16">
        <v>5</v>
      </c>
      <c r="AE6" s="17"/>
      <c r="AF6" s="17"/>
    </row>
    <row r="7" spans="1:44" x14ac:dyDescent="0.25">
      <c r="A7" s="1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2"/>
      <c r="Q7" s="12"/>
      <c r="R7" s="13"/>
      <c r="W7" s="18" t="s">
        <v>56</v>
      </c>
      <c r="X7" s="19">
        <v>2</v>
      </c>
      <c r="Y7" s="20">
        <v>3.25</v>
      </c>
      <c r="Z7" s="20">
        <v>2.25</v>
      </c>
      <c r="AA7" s="20">
        <v>1.5</v>
      </c>
      <c r="AB7" s="20">
        <v>3</v>
      </c>
      <c r="AE7" s="183" t="s">
        <v>58</v>
      </c>
      <c r="AF7" s="183"/>
    </row>
    <row r="8" spans="1:44" ht="15" customHeight="1" x14ac:dyDescent="0.25">
      <c r="A8" s="1"/>
      <c r="G8" s="22"/>
      <c r="H8" s="23"/>
      <c r="I8" s="9"/>
      <c r="R8" s="1"/>
      <c r="AE8" s="142">
        <v>50000</v>
      </c>
      <c r="AF8" s="143">
        <v>2.5499999999999998</v>
      </c>
    </row>
    <row r="9" spans="1:44" ht="15.75" x14ac:dyDescent="0.25">
      <c r="A9" s="1"/>
      <c r="D9" s="184" t="s">
        <v>32</v>
      </c>
      <c r="E9" s="184"/>
      <c r="F9" s="184"/>
      <c r="G9" s="184"/>
      <c r="H9" s="184"/>
      <c r="I9" s="184"/>
      <c r="R9" s="1"/>
      <c r="W9" s="24"/>
      <c r="X9" s="24"/>
      <c r="Y9" s="24"/>
      <c r="Z9" s="24"/>
      <c r="AA9" s="24"/>
      <c r="AB9" s="24"/>
      <c r="AE9" s="142">
        <v>52000</v>
      </c>
      <c r="AF9" s="143">
        <v>2.7</v>
      </c>
    </row>
    <row r="10" spans="1:44" ht="21" x14ac:dyDescent="0.25">
      <c r="A10" s="1"/>
      <c r="D10" s="184"/>
      <c r="E10" s="184"/>
      <c r="F10" s="184"/>
      <c r="G10" s="184"/>
      <c r="H10" s="184"/>
      <c r="I10" s="184"/>
      <c r="J10" s="180" t="str">
        <f>IF('Estimation revenu'!K43=0,"Revenu à compléter",IF('Estimation revenu'!K43&lt;24000,24000,'Estimation revenu'!K43))</f>
        <v>Revenu à compléter</v>
      </c>
      <c r="K10" s="181"/>
      <c r="L10" s="181"/>
      <c r="M10" s="181"/>
      <c r="N10" s="182"/>
      <c r="R10" s="1"/>
      <c r="AE10" s="142">
        <v>54000</v>
      </c>
      <c r="AF10" s="143">
        <v>2.9</v>
      </c>
    </row>
    <row r="11" spans="1:44" ht="15" customHeight="1" x14ac:dyDescent="0.25">
      <c r="A11" s="1"/>
      <c r="D11" s="184"/>
      <c r="E11" s="184"/>
      <c r="F11" s="184"/>
      <c r="G11" s="184"/>
      <c r="H11" s="184"/>
      <c r="I11" s="184"/>
      <c r="R11" s="1"/>
      <c r="AE11" s="142">
        <v>56000</v>
      </c>
      <c r="AF11" s="143">
        <v>3.05</v>
      </c>
    </row>
    <row r="12" spans="1:44" ht="15" customHeight="1" x14ac:dyDescent="0.25">
      <c r="A12" s="1"/>
      <c r="D12" s="184" t="s">
        <v>74</v>
      </c>
      <c r="E12" s="184"/>
      <c r="F12" s="184"/>
      <c r="G12" s="184"/>
      <c r="H12" s="184"/>
      <c r="I12" s="184"/>
      <c r="R12" s="1"/>
      <c r="W12" s="25" t="s">
        <v>34</v>
      </c>
      <c r="X12" s="26" t="str">
        <f>IF(J10&gt;130000,"130'000 et +",IF(AND(J10&gt;128000,J10&lt;130000.01),130000,CEILING(J10,2000)))</f>
        <v>130'000 et +</v>
      </c>
      <c r="AE12" s="142">
        <v>58000</v>
      </c>
      <c r="AF12" s="143">
        <v>3.2</v>
      </c>
    </row>
    <row r="13" spans="1:44" ht="21" x14ac:dyDescent="0.25">
      <c r="A13" s="1"/>
      <c r="D13" s="184"/>
      <c r="E13" s="184"/>
      <c r="F13" s="184"/>
      <c r="G13" s="184"/>
      <c r="H13" s="184"/>
      <c r="I13" s="184"/>
      <c r="J13" s="185" t="str">
        <f>+X13</f>
        <v>Revenu à compléter</v>
      </c>
      <c r="K13" s="186"/>
      <c r="L13" s="186"/>
      <c r="M13" s="186"/>
      <c r="N13" s="187"/>
      <c r="R13" s="1"/>
      <c r="W13" s="139" t="s">
        <v>55</v>
      </c>
      <c r="X13" s="140" t="str">
        <f>IF(ISTEXT(J10),"Revenu à compléter",VLOOKUP(X12,AE8:AF49,2,FALSE))</f>
        <v>Revenu à compléter</v>
      </c>
      <c r="AE13" s="142">
        <v>60000</v>
      </c>
      <c r="AF13" s="143">
        <v>3.35</v>
      </c>
    </row>
    <row r="14" spans="1:44" ht="15" customHeight="1" x14ac:dyDescent="0.25">
      <c r="A14" s="1"/>
      <c r="D14" s="184"/>
      <c r="E14" s="184"/>
      <c r="F14" s="184"/>
      <c r="G14" s="184"/>
      <c r="H14" s="184"/>
      <c r="I14" s="184"/>
      <c r="J14" s="28"/>
      <c r="K14" s="28"/>
      <c r="L14" s="28"/>
      <c r="M14" s="28"/>
      <c r="N14" s="29"/>
      <c r="R14" s="1"/>
      <c r="W14" s="27" t="s">
        <v>57</v>
      </c>
      <c r="X14" s="140">
        <v>8.1999999999999993</v>
      </c>
      <c r="AE14" s="142">
        <v>62000</v>
      </c>
      <c r="AF14" s="143">
        <v>3.5</v>
      </c>
    </row>
    <row r="15" spans="1:44" ht="21" customHeight="1" x14ac:dyDescent="0.25">
      <c r="A15" s="1"/>
      <c r="D15" s="30"/>
      <c r="E15" s="31"/>
      <c r="F15" s="31"/>
      <c r="G15" s="31"/>
      <c r="H15" s="23"/>
      <c r="I15" s="9"/>
      <c r="R15" s="1"/>
      <c r="AE15" s="142">
        <v>64000</v>
      </c>
      <c r="AF15" s="143">
        <v>3.65</v>
      </c>
    </row>
    <row r="16" spans="1:44" ht="15" customHeight="1" x14ac:dyDescent="0.25">
      <c r="A16" s="1"/>
      <c r="D16" s="32" t="s">
        <v>10</v>
      </c>
      <c r="E16" s="33"/>
      <c r="F16" s="33"/>
      <c r="G16" s="33"/>
      <c r="H16" s="33"/>
      <c r="I16" s="33"/>
      <c r="J16" s="33"/>
      <c r="K16" s="33"/>
      <c r="L16" s="33"/>
      <c r="M16" s="33"/>
      <c r="N16" s="9"/>
      <c r="R16" s="1"/>
      <c r="AE16" s="142">
        <v>66000</v>
      </c>
      <c r="AF16" s="143">
        <v>3.8</v>
      </c>
    </row>
    <row r="17" spans="1:32" x14ac:dyDescent="0.25">
      <c r="A17" s="1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R17" s="1"/>
      <c r="AE17" s="142">
        <v>68000</v>
      </c>
      <c r="AF17" s="143">
        <v>3.95</v>
      </c>
    </row>
    <row r="18" spans="1:32" ht="15" customHeight="1" x14ac:dyDescent="0.25">
      <c r="A18" s="1"/>
      <c r="D18" s="97" t="s">
        <v>8</v>
      </c>
      <c r="E18" s="98"/>
      <c r="F18" s="166" t="s">
        <v>0</v>
      </c>
      <c r="G18" s="166"/>
      <c r="H18" s="166" t="s">
        <v>1</v>
      </c>
      <c r="I18" s="166"/>
      <c r="J18" s="166" t="s">
        <v>2</v>
      </c>
      <c r="K18" s="166"/>
      <c r="L18" s="166" t="s">
        <v>3</v>
      </c>
      <c r="M18" s="166"/>
      <c r="N18" s="166" t="s">
        <v>4</v>
      </c>
      <c r="O18" s="166"/>
      <c r="P18" s="34"/>
      <c r="Q18" s="34"/>
      <c r="R18" s="35"/>
      <c r="AE18" s="142">
        <v>70000</v>
      </c>
      <c r="AF18" s="143">
        <v>4.0999999999999996</v>
      </c>
    </row>
    <row r="19" spans="1:32" ht="15" customHeight="1" x14ac:dyDescent="0.25">
      <c r="A19" s="1"/>
      <c r="D19" s="36">
        <v>1</v>
      </c>
      <c r="E19" s="37" t="s">
        <v>40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38"/>
      <c r="Q19" s="38"/>
      <c r="R19" s="39"/>
      <c r="AE19" s="142">
        <v>72000</v>
      </c>
      <c r="AF19" s="143">
        <v>4.25</v>
      </c>
    </row>
    <row r="20" spans="1:32" ht="15" customHeight="1" x14ac:dyDescent="0.25">
      <c r="A20" s="1"/>
      <c r="D20" s="36">
        <v>2</v>
      </c>
      <c r="E20" s="37" t="s">
        <v>67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38"/>
      <c r="Q20" s="38"/>
      <c r="R20" s="39"/>
      <c r="AE20" s="142">
        <v>74000</v>
      </c>
      <c r="AF20" s="143">
        <v>4.4000000000000004</v>
      </c>
    </row>
    <row r="21" spans="1:32" ht="15" customHeight="1" x14ac:dyDescent="0.25">
      <c r="A21" s="1"/>
      <c r="D21" s="36">
        <v>3</v>
      </c>
      <c r="E21" s="37" t="s">
        <v>41</v>
      </c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38"/>
      <c r="Q21" s="38"/>
      <c r="R21" s="39"/>
      <c r="AE21" s="142">
        <v>76000</v>
      </c>
      <c r="AF21" s="143">
        <v>4.5999999999999996</v>
      </c>
    </row>
    <row r="22" spans="1:32" ht="15" customHeight="1" x14ac:dyDescent="0.25">
      <c r="A22" s="1"/>
      <c r="D22" s="36">
        <v>4</v>
      </c>
      <c r="E22" s="37" t="s">
        <v>68</v>
      </c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38"/>
      <c r="Q22" s="38"/>
      <c r="R22" s="39"/>
      <c r="AE22" s="142">
        <v>78000</v>
      </c>
      <c r="AF22" s="143">
        <v>4.7</v>
      </c>
    </row>
    <row r="23" spans="1:32" ht="15" customHeight="1" x14ac:dyDescent="0.25">
      <c r="A23" s="1"/>
      <c r="D23" s="36">
        <v>5</v>
      </c>
      <c r="E23" s="37" t="s">
        <v>69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38"/>
      <c r="Q23" s="38"/>
      <c r="R23" s="39"/>
      <c r="AE23" s="142">
        <v>80000</v>
      </c>
      <c r="AF23" s="143">
        <v>4.8499999999999996</v>
      </c>
    </row>
    <row r="24" spans="1:32" ht="15" customHeight="1" x14ac:dyDescent="0.25">
      <c r="A24" s="1"/>
      <c r="D24" s="167" t="s">
        <v>5</v>
      </c>
      <c r="E24" s="16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38"/>
      <c r="Q24" s="38"/>
      <c r="R24" s="39"/>
      <c r="AE24" s="142">
        <v>82000</v>
      </c>
      <c r="AF24" s="143">
        <v>5</v>
      </c>
    </row>
    <row r="25" spans="1:32" x14ac:dyDescent="0.25">
      <c r="A25" s="1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R25" s="1"/>
      <c r="AE25" s="142">
        <v>84000</v>
      </c>
      <c r="AF25" s="143">
        <v>5.15</v>
      </c>
    </row>
    <row r="26" spans="1:32" ht="15" customHeight="1" x14ac:dyDescent="0.25">
      <c r="A26" s="1"/>
      <c r="D26" s="164" t="s">
        <v>6</v>
      </c>
      <c r="E26" s="165"/>
      <c r="F26" s="166" t="s">
        <v>0</v>
      </c>
      <c r="G26" s="166"/>
      <c r="H26" s="166" t="s">
        <v>1</v>
      </c>
      <c r="I26" s="166"/>
      <c r="J26" s="166" t="s">
        <v>2</v>
      </c>
      <c r="K26" s="166"/>
      <c r="L26" s="166" t="s">
        <v>3</v>
      </c>
      <c r="M26" s="166"/>
      <c r="N26" s="166" t="s">
        <v>4</v>
      </c>
      <c r="O26" s="166"/>
      <c r="P26" s="34"/>
      <c r="Q26" s="34"/>
      <c r="R26" s="35"/>
      <c r="AE26" s="142">
        <v>86000</v>
      </c>
      <c r="AF26" s="143">
        <v>5.3</v>
      </c>
    </row>
    <row r="27" spans="1:32" ht="15" customHeight="1" x14ac:dyDescent="0.25">
      <c r="A27" s="1"/>
      <c r="D27" s="36">
        <v>1</v>
      </c>
      <c r="E27" s="37" t="s">
        <v>40</v>
      </c>
      <c r="F27" s="162" t="str">
        <f>IF(F19=1,($X$7*$J$13),"")</f>
        <v/>
      </c>
      <c r="G27" s="162"/>
      <c r="H27" s="162" t="str">
        <f t="shared" ref="H27" si="0">IF(H19=1,($X$7*$J$13),"")</f>
        <v/>
      </c>
      <c r="I27" s="162"/>
      <c r="J27" s="162" t="str">
        <f t="shared" ref="J27" si="1">IF(J19=1,($X$7*$J$13),"")</f>
        <v/>
      </c>
      <c r="K27" s="162"/>
      <c r="L27" s="162" t="str">
        <f t="shared" ref="L27" si="2">IF(L19=1,($X$7*$J$13),"")</f>
        <v/>
      </c>
      <c r="M27" s="162"/>
      <c r="N27" s="162" t="str">
        <f t="shared" ref="N27" si="3">IF(N19=1,($X$7*$J$13),"")</f>
        <v/>
      </c>
      <c r="O27" s="162"/>
      <c r="P27" s="40"/>
      <c r="Q27" s="40"/>
      <c r="R27" s="41"/>
      <c r="AE27" s="142">
        <v>88000</v>
      </c>
      <c r="AF27" s="143">
        <v>5.45</v>
      </c>
    </row>
    <row r="28" spans="1:32" ht="15" customHeight="1" x14ac:dyDescent="0.25">
      <c r="A28" s="1"/>
      <c r="D28" s="36">
        <v>2</v>
      </c>
      <c r="E28" s="37" t="str">
        <f>+E20</f>
        <v>Matinée</v>
      </c>
      <c r="F28" s="162" t="str">
        <f>IF(F20=1,($Y$7*$J$13),"")</f>
        <v/>
      </c>
      <c r="G28" s="162"/>
      <c r="H28" s="162" t="str">
        <f t="shared" ref="H28" si="4">IF(H20=1,($Y$7*$J$13),"")</f>
        <v/>
      </c>
      <c r="I28" s="162"/>
      <c r="J28" s="162" t="str">
        <f t="shared" ref="J28" si="5">IF(J20=1,($Y$7*$J$13),"")</f>
        <v/>
      </c>
      <c r="K28" s="162"/>
      <c r="L28" s="162" t="str">
        <f t="shared" ref="L28" si="6">IF(L20=1,($Y$7*$J$13),"")</f>
        <v/>
      </c>
      <c r="M28" s="162"/>
      <c r="N28" s="162" t="str">
        <f t="shared" ref="N28" si="7">IF(N20=1,($Y$7*$J$13),"")</f>
        <v/>
      </c>
      <c r="O28" s="162"/>
      <c r="P28" s="40"/>
      <c r="Q28" s="40"/>
      <c r="R28" s="41"/>
      <c r="AE28" s="142">
        <v>90000</v>
      </c>
      <c r="AF28" s="143">
        <v>5.6</v>
      </c>
    </row>
    <row r="29" spans="1:32" ht="15" customHeight="1" x14ac:dyDescent="0.25">
      <c r="A29" s="1"/>
      <c r="D29" s="36">
        <v>3</v>
      </c>
      <c r="E29" s="37" t="str">
        <f t="shared" ref="E29:E31" si="8">+E21</f>
        <v>Midi</v>
      </c>
      <c r="F29" s="162" t="str">
        <f>IF(F21=1,($Z$7*$J$13),"")</f>
        <v/>
      </c>
      <c r="G29" s="162"/>
      <c r="H29" s="162" t="str">
        <f t="shared" ref="H29" si="9">IF(H21=1,($Z$7*$J$13),"")</f>
        <v/>
      </c>
      <c r="I29" s="162"/>
      <c r="J29" s="162" t="str">
        <f t="shared" ref="J29" si="10">IF(J21=1,($Z$7*$J$13),"")</f>
        <v/>
      </c>
      <c r="K29" s="162"/>
      <c r="L29" s="162" t="str">
        <f t="shared" ref="L29" si="11">IF(L21=1,($Z$7*$J$13),"")</f>
        <v/>
      </c>
      <c r="M29" s="162"/>
      <c r="N29" s="162" t="str">
        <f t="shared" ref="N29" si="12">IF(N21=1,($Z$7*$J$13),"")</f>
        <v/>
      </c>
      <c r="O29" s="162"/>
      <c r="P29" s="40"/>
      <c r="Q29" s="40"/>
      <c r="R29" s="41"/>
      <c r="AE29" s="142">
        <v>92000</v>
      </c>
      <c r="AF29" s="143">
        <v>5.75</v>
      </c>
    </row>
    <row r="30" spans="1:32" s="24" customFormat="1" ht="15" customHeight="1" x14ac:dyDescent="0.25">
      <c r="A30" s="42"/>
      <c r="D30" s="36">
        <v>4</v>
      </c>
      <c r="E30" s="37" t="str">
        <f t="shared" si="8"/>
        <v>Après-midi</v>
      </c>
      <c r="F30" s="162" t="str">
        <f>IF(F22=1,($AA$7*$J$13),"")</f>
        <v/>
      </c>
      <c r="G30" s="162"/>
      <c r="H30" s="162" t="str">
        <f t="shared" ref="H30" si="13">IF(H22=1,($AA$7*$J$13),"")</f>
        <v/>
      </c>
      <c r="I30" s="162"/>
      <c r="J30" s="162" t="str">
        <f t="shared" ref="J30" si="14">IF(J22=1,($AA$7*$J$13),"")</f>
        <v/>
      </c>
      <c r="K30" s="162"/>
      <c r="L30" s="162" t="str">
        <f t="shared" ref="L30" si="15">IF(L22=1,($AA$7*$J$13),"")</f>
        <v/>
      </c>
      <c r="M30" s="162"/>
      <c r="N30" s="162" t="str">
        <f t="shared" ref="N30" si="16">IF(N22=1,($AA$7*$J$13),"")</f>
        <v/>
      </c>
      <c r="O30" s="162"/>
      <c r="P30" s="40"/>
      <c r="Q30" s="40"/>
      <c r="R30" s="41"/>
      <c r="W30" s="3"/>
      <c r="X30" s="3"/>
      <c r="Y30" s="3"/>
      <c r="Z30" s="3"/>
      <c r="AA30" s="3"/>
      <c r="AB30" s="3"/>
      <c r="AE30" s="142">
        <v>94000</v>
      </c>
      <c r="AF30" s="143">
        <v>5.95</v>
      </c>
    </row>
    <row r="31" spans="1:32" ht="15" customHeight="1" x14ac:dyDescent="0.25">
      <c r="A31" s="1"/>
      <c r="D31" s="36">
        <v>5</v>
      </c>
      <c r="E31" s="37" t="str">
        <f t="shared" si="8"/>
        <v>Après école</v>
      </c>
      <c r="F31" s="162" t="str">
        <f>IF(F23=1,($AB$7*$J$13),"")</f>
        <v/>
      </c>
      <c r="G31" s="162"/>
      <c r="H31" s="162" t="str">
        <f t="shared" ref="H31" si="17">IF(H23=1,($AB$7*$J$13),"")</f>
        <v/>
      </c>
      <c r="I31" s="162"/>
      <c r="J31" s="162" t="str">
        <f t="shared" ref="J31" si="18">IF(J23=1,($AB$7*$J$13),"")</f>
        <v/>
      </c>
      <c r="K31" s="162"/>
      <c r="L31" s="162" t="str">
        <f t="shared" ref="L31" si="19">IF(L23=1,($AB$7*$J$13),"")</f>
        <v/>
      </c>
      <c r="M31" s="162"/>
      <c r="N31" s="162" t="str">
        <f t="shared" ref="N31" si="20">IF(N23=1,($AB$7*$J$13),"")</f>
        <v/>
      </c>
      <c r="O31" s="162"/>
      <c r="P31" s="40"/>
      <c r="Q31" s="40"/>
      <c r="R31" s="41"/>
      <c r="AE31" s="142">
        <v>96000</v>
      </c>
      <c r="AF31" s="143">
        <v>6.1</v>
      </c>
    </row>
    <row r="32" spans="1:32" x14ac:dyDescent="0.25">
      <c r="A32" s="1"/>
      <c r="D32" s="167" t="s">
        <v>5</v>
      </c>
      <c r="E32" s="168"/>
      <c r="F32" s="160" t="str">
        <f>IF(F24,$X$14," ")</f>
        <v xml:space="preserve"> </v>
      </c>
      <c r="G32" s="161"/>
      <c r="H32" s="160" t="str">
        <f t="shared" ref="H32" si="21">IF(H24,$X$14," ")</f>
        <v xml:space="preserve"> </v>
      </c>
      <c r="I32" s="161"/>
      <c r="J32" s="160" t="str">
        <f t="shared" ref="J32" si="22">IF(J24,$X$14," ")</f>
        <v xml:space="preserve"> </v>
      </c>
      <c r="K32" s="161"/>
      <c r="L32" s="160" t="str">
        <f t="shared" ref="L32" si="23">IF(L24,$X$14," ")</f>
        <v xml:space="preserve"> </v>
      </c>
      <c r="M32" s="161"/>
      <c r="N32" s="160" t="str">
        <f t="shared" ref="N32" si="24">IF(N24,$X$14," ")</f>
        <v xml:space="preserve"> </v>
      </c>
      <c r="O32" s="161"/>
      <c r="P32" s="40"/>
      <c r="Q32" s="40"/>
      <c r="R32" s="41"/>
      <c r="S32" s="46">
        <f>SUM(F32:O32)</f>
        <v>0</v>
      </c>
      <c r="AE32" s="142">
        <v>98000</v>
      </c>
      <c r="AF32" s="143">
        <v>6.25</v>
      </c>
    </row>
    <row r="33" spans="1:32" ht="15" customHeight="1" x14ac:dyDescent="0.25">
      <c r="A33" s="1"/>
      <c r="D33" s="43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0"/>
      <c r="Q33" s="40"/>
      <c r="R33" s="41"/>
      <c r="AE33" s="142">
        <v>100000</v>
      </c>
      <c r="AF33" s="143">
        <v>6.4</v>
      </c>
    </row>
    <row r="34" spans="1:32" ht="15" customHeight="1" x14ac:dyDescent="0.25">
      <c r="A34" s="1"/>
      <c r="D34" s="194" t="s">
        <v>9</v>
      </c>
      <c r="E34" s="195"/>
      <c r="F34" s="190">
        <f>SUM(F27:G32)</f>
        <v>0</v>
      </c>
      <c r="G34" s="191"/>
      <c r="H34" s="190">
        <f>SUM(H27:I32)</f>
        <v>0</v>
      </c>
      <c r="I34" s="191"/>
      <c r="J34" s="190">
        <f>SUM(J27:K32)</f>
        <v>0</v>
      </c>
      <c r="K34" s="191"/>
      <c r="L34" s="190">
        <f>SUM(L27:M32)</f>
        <v>0</v>
      </c>
      <c r="M34" s="191"/>
      <c r="N34" s="190">
        <f>SUM(N27:O32)</f>
        <v>0</v>
      </c>
      <c r="O34" s="191"/>
      <c r="P34" s="7"/>
      <c r="Q34" s="7"/>
      <c r="R34" s="45"/>
      <c r="W34" s="3" t="s">
        <v>61</v>
      </c>
      <c r="X34" s="141">
        <f>SUM(F32:O32)</f>
        <v>0</v>
      </c>
      <c r="AE34" s="142">
        <v>102000</v>
      </c>
      <c r="AF34" s="143">
        <v>6.55</v>
      </c>
    </row>
    <row r="35" spans="1:32" ht="15" customHeight="1" thickBot="1" x14ac:dyDescent="0.3">
      <c r="A35" s="1"/>
      <c r="E35" s="9"/>
      <c r="F35" s="9"/>
      <c r="G35" s="9"/>
      <c r="H35" s="9"/>
      <c r="I35" s="9"/>
      <c r="J35" s="9"/>
      <c r="K35" s="9"/>
      <c r="L35" s="9"/>
      <c r="M35" s="9"/>
      <c r="N35" s="150"/>
      <c r="O35" s="150"/>
      <c r="P35" s="40"/>
      <c r="Q35" s="40"/>
      <c r="R35" s="41"/>
      <c r="AE35" s="142">
        <v>104000</v>
      </c>
      <c r="AF35" s="143">
        <v>6.7</v>
      </c>
    </row>
    <row r="36" spans="1:32" ht="6" customHeight="1" thickTop="1" x14ac:dyDescent="0.25">
      <c r="A36" s="1"/>
      <c r="C36" s="99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2"/>
      <c r="O36" s="112"/>
      <c r="P36" s="113"/>
      <c r="Q36" s="40"/>
      <c r="R36" s="41"/>
      <c r="AE36" s="142">
        <v>106000</v>
      </c>
      <c r="AF36" s="143">
        <v>6.85</v>
      </c>
    </row>
    <row r="37" spans="1:32" ht="31.5" customHeight="1" x14ac:dyDescent="0.25">
      <c r="A37" s="1"/>
      <c r="C37" s="100"/>
      <c r="D37" s="192" t="s">
        <v>72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19"/>
      <c r="Q37" s="47"/>
      <c r="R37" s="48"/>
      <c r="AE37" s="142">
        <v>108000</v>
      </c>
      <c r="AF37" s="143">
        <v>7</v>
      </c>
    </row>
    <row r="38" spans="1:32" ht="10.5" customHeight="1" x14ac:dyDescent="0.25">
      <c r="A38" s="1"/>
      <c r="C38" s="100"/>
      <c r="D38" s="8"/>
      <c r="E38" s="9"/>
      <c r="F38" s="9"/>
      <c r="G38" s="9"/>
      <c r="H38" s="9"/>
      <c r="I38" s="9"/>
      <c r="J38" s="9"/>
      <c r="K38" s="9"/>
      <c r="L38" s="9"/>
      <c r="M38" s="9"/>
      <c r="N38" s="40"/>
      <c r="O38" s="40"/>
      <c r="P38" s="114"/>
      <c r="Q38" s="40"/>
      <c r="R38" s="41"/>
      <c r="AE38" s="142">
        <v>110000</v>
      </c>
      <c r="AF38" s="143">
        <v>7.15</v>
      </c>
    </row>
    <row r="39" spans="1:32" ht="15" customHeight="1" x14ac:dyDescent="0.25">
      <c r="A39" s="1"/>
      <c r="C39" s="100"/>
      <c r="D39" s="158" t="s">
        <v>73</v>
      </c>
      <c r="E39" s="158"/>
      <c r="F39" s="158"/>
      <c r="G39" s="158"/>
      <c r="H39" s="158"/>
      <c r="I39" s="158"/>
      <c r="J39" s="9" t="s">
        <v>28</v>
      </c>
      <c r="K39" s="9"/>
      <c r="L39" s="9"/>
      <c r="M39" s="156">
        <f>(((((F34+H34+J34+L34+N34)-X34)*100%)+X34)*4)</f>
        <v>0</v>
      </c>
      <c r="N39" s="156"/>
      <c r="O39" s="156"/>
      <c r="P39" s="120"/>
      <c r="Q39" s="49"/>
      <c r="R39" s="50"/>
      <c r="AE39" s="142">
        <v>112000</v>
      </c>
      <c r="AF39" s="143">
        <v>7.3</v>
      </c>
    </row>
    <row r="40" spans="1:32" ht="15" customHeight="1" x14ac:dyDescent="0.25">
      <c r="A40" s="1"/>
      <c r="C40" s="100"/>
      <c r="D40" s="158"/>
      <c r="E40" s="158"/>
      <c r="F40" s="158"/>
      <c r="G40" s="158"/>
      <c r="H40" s="158"/>
      <c r="I40" s="158"/>
      <c r="J40" s="9" t="s">
        <v>30</v>
      </c>
      <c r="K40" s="9"/>
      <c r="L40" s="9"/>
      <c r="M40" s="156">
        <f>(((((F34+H34+J34+L34+N34)-X34)*75%)+X34)*4)</f>
        <v>0</v>
      </c>
      <c r="N40" s="156"/>
      <c r="O40" s="156"/>
      <c r="P40" s="120"/>
      <c r="Q40" s="49"/>
      <c r="R40" s="50"/>
      <c r="AE40" s="142">
        <v>114000</v>
      </c>
      <c r="AF40" s="143">
        <v>7.45</v>
      </c>
    </row>
    <row r="41" spans="1:32" ht="6" customHeight="1" thickBot="1" x14ac:dyDescent="0.3">
      <c r="A41" s="1"/>
      <c r="C41" s="101"/>
      <c r="D41" s="115"/>
      <c r="E41" s="116"/>
      <c r="F41" s="116"/>
      <c r="G41" s="116"/>
      <c r="H41" s="116"/>
      <c r="I41" s="116"/>
      <c r="J41" s="116"/>
      <c r="K41" s="116"/>
      <c r="L41" s="116"/>
      <c r="M41" s="116"/>
      <c r="N41" s="117"/>
      <c r="O41" s="117"/>
      <c r="P41" s="118"/>
      <c r="Q41" s="40"/>
      <c r="R41" s="41"/>
      <c r="AE41" s="142">
        <v>116000</v>
      </c>
      <c r="AF41" s="143">
        <v>7.6</v>
      </c>
    </row>
    <row r="42" spans="1:32" ht="15.75" thickTop="1" x14ac:dyDescent="0.25">
      <c r="A42" s="1"/>
      <c r="C42" s="9"/>
      <c r="D42" s="8"/>
      <c r="E42" s="9"/>
      <c r="F42" s="9"/>
      <c r="G42" s="9"/>
      <c r="H42" s="9"/>
      <c r="I42" s="9"/>
      <c r="J42" s="9"/>
      <c r="K42" s="9"/>
      <c r="L42" s="9"/>
      <c r="M42" s="9"/>
      <c r="N42" s="40"/>
      <c r="O42" s="40"/>
      <c r="P42" s="40"/>
      <c r="Q42" s="40"/>
      <c r="R42" s="41"/>
      <c r="AE42" s="142">
        <v>118000</v>
      </c>
      <c r="AF42" s="143">
        <v>7.75</v>
      </c>
    </row>
    <row r="43" spans="1:32" ht="36" customHeight="1" x14ac:dyDescent="0.25">
      <c r="A43" s="1"/>
      <c r="D43" s="154" t="s">
        <v>71</v>
      </c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08"/>
      <c r="Q43" s="108"/>
      <c r="R43" s="109"/>
      <c r="AE43" s="142">
        <v>120000</v>
      </c>
      <c r="AF43" s="143">
        <v>7.9</v>
      </c>
    </row>
    <row r="44" spans="1:32" ht="9.75" customHeight="1" x14ac:dyDescent="0.25">
      <c r="A44" s="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08"/>
      <c r="Q44" s="108"/>
      <c r="R44" s="109"/>
      <c r="AE44" s="142">
        <v>122000</v>
      </c>
      <c r="AF44" s="143">
        <v>8.0500000000000007</v>
      </c>
    </row>
    <row r="45" spans="1:32" ht="14.25" customHeight="1" x14ac:dyDescent="0.2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AE45" s="142">
        <v>124000</v>
      </c>
      <c r="AF45" s="143">
        <v>8.1999999999999993</v>
      </c>
    </row>
    <row r="46" spans="1:32" x14ac:dyDescent="0.25">
      <c r="AE46" s="142">
        <v>126000</v>
      </c>
      <c r="AF46" s="143">
        <v>8.35</v>
      </c>
    </row>
    <row r="47" spans="1:32" ht="9" customHeight="1" x14ac:dyDescent="0.25">
      <c r="D47" s="53"/>
      <c r="AE47" s="142">
        <v>128000</v>
      </c>
      <c r="AF47" s="143">
        <v>8.5</v>
      </c>
    </row>
    <row r="48" spans="1:32" x14ac:dyDescent="0.25">
      <c r="AE48" s="142">
        <v>130000</v>
      </c>
      <c r="AF48" s="143">
        <v>8.65</v>
      </c>
    </row>
    <row r="49" spans="31:32" x14ac:dyDescent="0.25">
      <c r="AE49" s="142" t="s">
        <v>64</v>
      </c>
      <c r="AF49" s="143">
        <v>8.8000000000000007</v>
      </c>
    </row>
    <row r="54" spans="31:32" ht="6.95" customHeight="1" x14ac:dyDescent="0.25"/>
    <row r="55" spans="31:32" ht="93.75" customHeight="1" x14ac:dyDescent="0.25"/>
    <row r="57" spans="31:32" ht="6.95" customHeight="1" x14ac:dyDescent="0.25"/>
  </sheetData>
  <sheetProtection algorithmName="SHA-512" hashValue="+fSSNWxRsdgnGKKQsgISABzwG1hS7J7M+wupSo23iWInngni2rZcCNQq9EpIQTsCkEFdzUJcNjFbojZ/X4j0aw==" saltValue="qZ8NRypEkUGKQymdPzckxA==" spinCount="100000" sheet="1" objects="1" scenarios="1" selectLockedCells="1"/>
  <mergeCells count="97">
    <mergeCell ref="F22:G22"/>
    <mergeCell ref="H22:I22"/>
    <mergeCell ref="J22:K22"/>
    <mergeCell ref="L22:M22"/>
    <mergeCell ref="N22:O22"/>
    <mergeCell ref="D43:O43"/>
    <mergeCell ref="F30:G30"/>
    <mergeCell ref="H30:I30"/>
    <mergeCell ref="J30:K30"/>
    <mergeCell ref="L30:M30"/>
    <mergeCell ref="N30:O30"/>
    <mergeCell ref="N35:O35"/>
    <mergeCell ref="D37:O37"/>
    <mergeCell ref="M39:O39"/>
    <mergeCell ref="M40:O40"/>
    <mergeCell ref="D34:E34"/>
    <mergeCell ref="F34:G34"/>
    <mergeCell ref="H34:I34"/>
    <mergeCell ref="J34:K34"/>
    <mergeCell ref="L34:M34"/>
    <mergeCell ref="N34:O34"/>
    <mergeCell ref="D32:E32"/>
    <mergeCell ref="F32:G32"/>
    <mergeCell ref="H32:I32"/>
    <mergeCell ref="J32:K32"/>
    <mergeCell ref="L32:M32"/>
    <mergeCell ref="N32:O32"/>
    <mergeCell ref="F29:G29"/>
    <mergeCell ref="H29:I29"/>
    <mergeCell ref="J29:K29"/>
    <mergeCell ref="L29:M29"/>
    <mergeCell ref="N29:O29"/>
    <mergeCell ref="F31:G31"/>
    <mergeCell ref="H31:I31"/>
    <mergeCell ref="J31:K31"/>
    <mergeCell ref="L31:M31"/>
    <mergeCell ref="N31:O31"/>
    <mergeCell ref="F27:G27"/>
    <mergeCell ref="H27:I27"/>
    <mergeCell ref="J27:K27"/>
    <mergeCell ref="L27:M27"/>
    <mergeCell ref="N27:O27"/>
    <mergeCell ref="F28:G28"/>
    <mergeCell ref="H28:I28"/>
    <mergeCell ref="J28:K28"/>
    <mergeCell ref="L28:M28"/>
    <mergeCell ref="N28:O28"/>
    <mergeCell ref="N26:O26"/>
    <mergeCell ref="D24:E24"/>
    <mergeCell ref="F24:G24"/>
    <mergeCell ref="H24:I24"/>
    <mergeCell ref="J24:K24"/>
    <mergeCell ref="L24:M24"/>
    <mergeCell ref="N24:O24"/>
    <mergeCell ref="D26:E26"/>
    <mergeCell ref="F26:G26"/>
    <mergeCell ref="H26:I26"/>
    <mergeCell ref="J26:K26"/>
    <mergeCell ref="L26:M26"/>
    <mergeCell ref="F21:G21"/>
    <mergeCell ref="H21:I21"/>
    <mergeCell ref="J21:K21"/>
    <mergeCell ref="L21:M21"/>
    <mergeCell ref="N21:O21"/>
    <mergeCell ref="F23:G23"/>
    <mergeCell ref="H23:I23"/>
    <mergeCell ref="J23:K23"/>
    <mergeCell ref="L23:M23"/>
    <mergeCell ref="N23:O23"/>
    <mergeCell ref="L18:M18"/>
    <mergeCell ref="N18:O18"/>
    <mergeCell ref="F20:G20"/>
    <mergeCell ref="H20:I20"/>
    <mergeCell ref="J20:K20"/>
    <mergeCell ref="L20:M20"/>
    <mergeCell ref="N20:O20"/>
    <mergeCell ref="F19:G19"/>
    <mergeCell ref="H19:I19"/>
    <mergeCell ref="J19:K19"/>
    <mergeCell ref="L19:M19"/>
    <mergeCell ref="N19:O19"/>
    <mergeCell ref="D39:I40"/>
    <mergeCell ref="D6:O7"/>
    <mergeCell ref="AE7:AF7"/>
    <mergeCell ref="D2:E2"/>
    <mergeCell ref="H2:O2"/>
    <mergeCell ref="H3:O3"/>
    <mergeCell ref="AE3:AF5"/>
    <mergeCell ref="X5:AB5"/>
    <mergeCell ref="H4:O4"/>
    <mergeCell ref="D9:I11"/>
    <mergeCell ref="J10:N10"/>
    <mergeCell ref="D12:I14"/>
    <mergeCell ref="J13:N13"/>
    <mergeCell ref="F18:G18"/>
    <mergeCell ref="H18:I18"/>
    <mergeCell ref="J18:K18"/>
  </mergeCells>
  <dataValidations count="1">
    <dataValidation type="whole" allowBlank="1" showInputMessage="1" showErrorMessage="1" sqref="F19:R24" xr:uid="{00000000-0002-0000-0200-000000000000}">
      <formula1>1</formula1>
      <formula2>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AP60"/>
  <sheetViews>
    <sheetView showGridLines="0" zoomScaleNormal="100" workbookViewId="0">
      <selection activeCell="J15" sqref="J15:N15"/>
    </sheetView>
  </sheetViews>
  <sheetFormatPr baseColWidth="10" defaultColWidth="11.42578125" defaultRowHeight="15" x14ac:dyDescent="0.25"/>
  <cols>
    <col min="1" max="1" width="2.42578125" style="3" customWidth="1"/>
    <col min="2" max="3" width="1" style="3" customWidth="1"/>
    <col min="4" max="4" width="2.5703125" style="21" customWidth="1"/>
    <col min="5" max="5" width="15.42578125" style="3" customWidth="1"/>
    <col min="6" max="15" width="7.7109375" style="3" customWidth="1"/>
    <col min="16" max="17" width="1" style="3" customWidth="1"/>
    <col min="18" max="18" width="2.42578125" style="3" customWidth="1"/>
    <col min="19" max="19" width="11.42578125" style="3"/>
    <col min="20" max="21" width="11.42578125" style="3" hidden="1" customWidth="1"/>
    <col min="22" max="22" width="10.140625" style="3" hidden="1" customWidth="1"/>
    <col min="23" max="23" width="23.140625" style="3" hidden="1" customWidth="1"/>
    <col min="24" max="24" width="14.7109375" style="3" hidden="1" customWidth="1"/>
    <col min="25" max="27" width="10.140625" style="3" hidden="1" customWidth="1"/>
    <col min="28" max="28" width="11.42578125" style="3" hidden="1" customWidth="1"/>
    <col min="29" max="29" width="11.28515625" style="3" hidden="1" customWidth="1"/>
    <col min="30" max="31" width="11.42578125" style="3" hidden="1" customWidth="1"/>
    <col min="32" max="16384" width="11.42578125" style="3"/>
  </cols>
  <sheetData>
    <row r="1" spans="1:42" ht="11.25" customHeigh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42" ht="24.95" customHeight="1" x14ac:dyDescent="0.35">
      <c r="A2" s="1"/>
      <c r="D2" s="171"/>
      <c r="E2" s="172"/>
      <c r="G2" s="4"/>
      <c r="H2" s="173" t="s">
        <v>26</v>
      </c>
      <c r="I2" s="173"/>
      <c r="J2" s="173"/>
      <c r="K2" s="173"/>
      <c r="L2" s="173"/>
      <c r="M2" s="173"/>
      <c r="N2" s="173"/>
      <c r="O2" s="173"/>
      <c r="P2" s="4"/>
      <c r="Q2" s="4"/>
      <c r="R2" s="5"/>
    </row>
    <row r="3" spans="1:42" ht="24.95" customHeight="1" x14ac:dyDescent="0.35">
      <c r="A3" s="1"/>
      <c r="D3" s="6"/>
      <c r="E3" s="7"/>
      <c r="G3" s="4"/>
      <c r="H3" s="173" t="s">
        <v>66</v>
      </c>
      <c r="I3" s="173"/>
      <c r="J3" s="173"/>
      <c r="K3" s="173"/>
      <c r="L3" s="173"/>
      <c r="M3" s="173"/>
      <c r="N3" s="173"/>
      <c r="O3" s="173"/>
      <c r="P3" s="4"/>
      <c r="Q3" s="4"/>
      <c r="R3" s="5"/>
      <c r="AC3" s="183" t="s">
        <v>63</v>
      </c>
      <c r="AD3" s="183"/>
    </row>
    <row r="4" spans="1:42" ht="15" customHeight="1" x14ac:dyDescent="0.35">
      <c r="A4" s="1"/>
      <c r="D4" s="6"/>
      <c r="E4" s="7"/>
      <c r="G4" s="4"/>
      <c r="H4" s="188" t="s">
        <v>62</v>
      </c>
      <c r="I4" s="188"/>
      <c r="J4" s="188"/>
      <c r="K4" s="188"/>
      <c r="L4" s="188"/>
      <c r="M4" s="188"/>
      <c r="N4" s="188"/>
      <c r="O4" s="188"/>
      <c r="P4" s="4"/>
      <c r="Q4" s="4"/>
      <c r="R4" s="5"/>
      <c r="X4" s="196" t="s">
        <v>7</v>
      </c>
      <c r="AC4" s="183"/>
      <c r="AD4" s="183"/>
    </row>
    <row r="5" spans="1:42" ht="18.75" x14ac:dyDescent="0.25">
      <c r="A5" s="1"/>
      <c r="D5" s="8"/>
      <c r="E5" s="9"/>
      <c r="F5" s="9"/>
      <c r="H5" s="9"/>
      <c r="R5" s="1"/>
      <c r="W5" s="10"/>
      <c r="X5" s="197"/>
      <c r="AC5" s="183"/>
      <c r="AD5" s="183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A6" s="1"/>
      <c r="D6" s="179" t="s">
        <v>25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2"/>
      <c r="Q6" s="12"/>
      <c r="R6" s="13"/>
      <c r="W6" s="14"/>
      <c r="X6" s="15">
        <v>1</v>
      </c>
      <c r="AC6" s="17"/>
      <c r="AD6" s="17"/>
    </row>
    <row r="7" spans="1:42" x14ac:dyDescent="0.25">
      <c r="A7" s="1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2"/>
      <c r="Q7" s="12"/>
      <c r="R7" s="13"/>
      <c r="W7" s="18" t="s">
        <v>31</v>
      </c>
      <c r="X7" s="19">
        <v>8.1999999999999993</v>
      </c>
      <c r="AC7" s="183" t="s">
        <v>59</v>
      </c>
      <c r="AD7" s="183"/>
    </row>
    <row r="8" spans="1:42" ht="15" customHeight="1" x14ac:dyDescent="0.25">
      <c r="A8" s="1"/>
      <c r="G8" s="22"/>
      <c r="H8" s="23"/>
      <c r="I8" s="9"/>
      <c r="R8" s="1"/>
      <c r="AC8" s="142">
        <v>50000</v>
      </c>
      <c r="AD8" s="143">
        <v>1.5</v>
      </c>
    </row>
    <row r="9" spans="1:42" ht="15.75" x14ac:dyDescent="0.25">
      <c r="A9" s="1"/>
      <c r="D9" s="184" t="s">
        <v>32</v>
      </c>
      <c r="E9" s="184"/>
      <c r="F9" s="184"/>
      <c r="G9" s="184"/>
      <c r="H9" s="184"/>
      <c r="I9" s="184"/>
      <c r="R9" s="1"/>
      <c r="W9" s="24"/>
      <c r="X9" s="24"/>
      <c r="AC9" s="142">
        <v>52000</v>
      </c>
      <c r="AD9" s="143">
        <v>1.65</v>
      </c>
    </row>
    <row r="10" spans="1:42" ht="21" x14ac:dyDescent="0.25">
      <c r="A10" s="1"/>
      <c r="D10" s="184"/>
      <c r="E10" s="184"/>
      <c r="F10" s="184"/>
      <c r="G10" s="184"/>
      <c r="H10" s="184"/>
      <c r="I10" s="184"/>
      <c r="J10" s="180" t="str">
        <f>IF('Estimation revenu'!K43=0,"Revenu à compléter",IF('Estimation revenu'!K43&lt;24000,24000,'Estimation revenu'!K43))</f>
        <v>Revenu à compléter</v>
      </c>
      <c r="K10" s="181"/>
      <c r="L10" s="181"/>
      <c r="M10" s="181"/>
      <c r="N10" s="182"/>
      <c r="R10" s="1"/>
      <c r="AC10" s="142">
        <v>54000</v>
      </c>
      <c r="AD10" s="143">
        <v>1.85</v>
      </c>
    </row>
    <row r="11" spans="1:42" ht="15" customHeight="1" x14ac:dyDescent="0.25">
      <c r="A11" s="1"/>
      <c r="D11" s="184"/>
      <c r="E11" s="184"/>
      <c r="F11" s="184"/>
      <c r="G11" s="184"/>
      <c r="H11" s="184"/>
      <c r="I11" s="184"/>
      <c r="R11" s="1"/>
      <c r="AC11" s="142">
        <v>56000</v>
      </c>
      <c r="AD11" s="143">
        <v>2</v>
      </c>
    </row>
    <row r="12" spans="1:42" ht="15" customHeight="1" x14ac:dyDescent="0.25">
      <c r="A12" s="1"/>
      <c r="D12" s="184" t="s">
        <v>74</v>
      </c>
      <c r="E12" s="184"/>
      <c r="F12" s="184"/>
      <c r="G12" s="184"/>
      <c r="H12" s="184"/>
      <c r="I12" s="184"/>
      <c r="R12" s="1"/>
      <c r="W12" s="25" t="s">
        <v>34</v>
      </c>
      <c r="X12" s="26" t="str">
        <f>IF(J10&gt;130000,"130'000 et +",IF(AND(J10&gt;128000,J10&lt;130000.01),130000,CEILING(J10,2000)))</f>
        <v>130'000 et +</v>
      </c>
      <c r="AC12" s="142">
        <v>58000</v>
      </c>
      <c r="AD12" s="143">
        <v>2.15</v>
      </c>
    </row>
    <row r="13" spans="1:42" ht="21" x14ac:dyDescent="0.25">
      <c r="A13" s="1"/>
      <c r="D13" s="184"/>
      <c r="E13" s="184"/>
      <c r="F13" s="184"/>
      <c r="G13" s="184"/>
      <c r="H13" s="184"/>
      <c r="I13" s="184"/>
      <c r="J13" s="185" t="str">
        <f>+X13</f>
        <v>Revenu à compléter</v>
      </c>
      <c r="K13" s="186"/>
      <c r="L13" s="186"/>
      <c r="M13" s="186"/>
      <c r="N13" s="187"/>
      <c r="R13" s="1"/>
      <c r="W13" s="139" t="s">
        <v>55</v>
      </c>
      <c r="X13" s="140" t="str">
        <f>IF(ISTEXT(J10),"Revenu à compléter",VLOOKUP(X12,AC8:AD49,2,FALSE))</f>
        <v>Revenu à compléter</v>
      </c>
      <c r="AC13" s="142">
        <v>60000</v>
      </c>
      <c r="AD13" s="143">
        <v>2.2999999999999998</v>
      </c>
    </row>
    <row r="14" spans="1:42" ht="15" customHeight="1" x14ac:dyDescent="0.25">
      <c r="A14" s="1"/>
      <c r="D14" s="184"/>
      <c r="E14" s="184"/>
      <c r="F14" s="184"/>
      <c r="G14" s="184"/>
      <c r="H14" s="184"/>
      <c r="I14" s="184"/>
      <c r="J14" s="28"/>
      <c r="K14" s="28"/>
      <c r="L14" s="28"/>
      <c r="M14" s="28"/>
      <c r="N14" s="29"/>
      <c r="R14" s="1"/>
      <c r="AC14" s="142">
        <v>62000</v>
      </c>
      <c r="AD14" s="143">
        <v>2.5</v>
      </c>
    </row>
    <row r="15" spans="1:42" ht="21" customHeight="1" x14ac:dyDescent="0.25">
      <c r="A15" s="1"/>
      <c r="D15" s="184" t="s">
        <v>45</v>
      </c>
      <c r="E15" s="184"/>
      <c r="F15" s="184"/>
      <c r="G15" s="184"/>
      <c r="H15" s="184"/>
      <c r="I15" s="184"/>
      <c r="J15" s="202" t="s">
        <v>46</v>
      </c>
      <c r="K15" s="203"/>
      <c r="L15" s="203"/>
      <c r="M15" s="203"/>
      <c r="N15" s="204"/>
      <c r="R15" s="1"/>
      <c r="AC15" s="142">
        <v>64000</v>
      </c>
      <c r="AD15" s="143">
        <v>2.65</v>
      </c>
    </row>
    <row r="16" spans="1:42" ht="15" customHeight="1" x14ac:dyDescent="0.25">
      <c r="A16" s="1"/>
      <c r="D16" s="122"/>
      <c r="E16" s="122"/>
      <c r="F16" s="122"/>
      <c r="G16" s="122"/>
      <c r="H16" s="122"/>
      <c r="I16" s="122"/>
      <c r="J16" s="28"/>
      <c r="K16" s="28"/>
      <c r="L16" s="28"/>
      <c r="M16" s="28"/>
      <c r="N16" s="29"/>
      <c r="R16" s="1"/>
      <c r="AC16" s="142">
        <v>66000</v>
      </c>
      <c r="AD16" s="143">
        <v>2.8</v>
      </c>
    </row>
    <row r="17" spans="1:30" x14ac:dyDescent="0.25">
      <c r="A17" s="1"/>
      <c r="D17" s="9" t="s">
        <v>50</v>
      </c>
      <c r="N17" s="9"/>
      <c r="R17" s="1"/>
      <c r="AC17" s="142">
        <v>68000</v>
      </c>
      <c r="AD17" s="143">
        <v>3</v>
      </c>
    </row>
    <row r="18" spans="1:30" ht="15" customHeight="1" x14ac:dyDescent="0.25">
      <c r="A18" s="1"/>
      <c r="D18" s="123" t="s">
        <v>51</v>
      </c>
      <c r="E18" s="9"/>
      <c r="F18" s="9"/>
      <c r="G18" s="9"/>
      <c r="H18" s="9"/>
      <c r="I18" s="9"/>
      <c r="J18" s="9"/>
      <c r="K18" s="9"/>
      <c r="L18" s="9"/>
      <c r="M18" s="9"/>
      <c r="N18" s="9"/>
      <c r="R18" s="1"/>
      <c r="W18" s="3" t="s">
        <v>46</v>
      </c>
      <c r="AC18" s="142">
        <v>70000</v>
      </c>
      <c r="AD18" s="143">
        <v>3.15</v>
      </c>
    </row>
    <row r="19" spans="1:30" ht="8.25" customHeight="1" x14ac:dyDescent="0.25">
      <c r="A19" s="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R19" s="1"/>
      <c r="W19" s="3" t="s">
        <v>47</v>
      </c>
      <c r="AC19" s="142">
        <v>72000</v>
      </c>
      <c r="AD19" s="143">
        <v>3.3</v>
      </c>
    </row>
    <row r="20" spans="1:30" ht="15" customHeight="1" x14ac:dyDescent="0.25">
      <c r="A20" s="1"/>
      <c r="D20" s="98" t="s">
        <v>8</v>
      </c>
      <c r="E20" s="98"/>
      <c r="F20" s="166" t="s">
        <v>0</v>
      </c>
      <c r="G20" s="166"/>
      <c r="H20" s="166" t="s">
        <v>1</v>
      </c>
      <c r="I20" s="166"/>
      <c r="J20" s="166" t="s">
        <v>2</v>
      </c>
      <c r="K20" s="166"/>
      <c r="L20" s="166" t="s">
        <v>3</v>
      </c>
      <c r="M20" s="166"/>
      <c r="N20" s="166" t="s">
        <v>4</v>
      </c>
      <c r="O20" s="166"/>
      <c r="P20" s="34"/>
      <c r="Q20" s="34"/>
      <c r="R20" s="35"/>
      <c r="W20" s="3" t="s">
        <v>48</v>
      </c>
      <c r="AC20" s="142">
        <v>74000</v>
      </c>
      <c r="AD20" s="143">
        <v>3.45</v>
      </c>
    </row>
    <row r="21" spans="1:30" ht="15" customHeight="1" x14ac:dyDescent="0.25">
      <c r="A21" s="1"/>
      <c r="D21" s="163" t="s">
        <v>12</v>
      </c>
      <c r="E21" s="163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24"/>
      <c r="Q21" s="124"/>
      <c r="R21" s="125"/>
      <c r="AC21" s="142">
        <v>76000</v>
      </c>
      <c r="AD21" s="143">
        <v>3.65</v>
      </c>
    </row>
    <row r="22" spans="1:30" ht="15" customHeight="1" x14ac:dyDescent="0.25">
      <c r="A22" s="1"/>
      <c r="D22" s="163" t="s">
        <v>11</v>
      </c>
      <c r="E22" s="163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24"/>
      <c r="Q22" s="124"/>
      <c r="R22" s="125"/>
      <c r="AC22" s="142">
        <v>78000</v>
      </c>
      <c r="AD22" s="143">
        <v>3.8</v>
      </c>
    </row>
    <row r="23" spans="1:30" ht="15" customHeight="1" x14ac:dyDescent="0.25">
      <c r="A23" s="1"/>
      <c r="D23" s="163" t="s">
        <v>12</v>
      </c>
      <c r="E23" s="163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24"/>
      <c r="Q23" s="124"/>
      <c r="R23" s="125"/>
      <c r="AC23" s="142">
        <v>80000</v>
      </c>
      <c r="AD23" s="143">
        <v>3.95</v>
      </c>
    </row>
    <row r="24" spans="1:30" ht="15" customHeight="1" x14ac:dyDescent="0.25">
      <c r="A24" s="1"/>
      <c r="D24" s="163" t="s">
        <v>11</v>
      </c>
      <c r="E24" s="163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24"/>
      <c r="Q24" s="124"/>
      <c r="R24" s="125"/>
      <c r="AC24" s="142">
        <v>82000</v>
      </c>
      <c r="AD24" s="143">
        <v>4.0999999999999996</v>
      </c>
    </row>
    <row r="25" spans="1:30" x14ac:dyDescent="0.25">
      <c r="A25" s="1"/>
      <c r="D25" s="163" t="s">
        <v>12</v>
      </c>
      <c r="E25" s="163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24"/>
      <c r="Q25" s="124"/>
      <c r="R25" s="125"/>
      <c r="AC25" s="142">
        <v>84000</v>
      </c>
      <c r="AD25" s="143">
        <v>4.3</v>
      </c>
    </row>
    <row r="26" spans="1:30" x14ac:dyDescent="0.25">
      <c r="A26" s="1"/>
      <c r="D26" s="163" t="s">
        <v>11</v>
      </c>
      <c r="E26" s="163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24"/>
      <c r="Q26" s="124"/>
      <c r="R26" s="125"/>
      <c r="AC26" s="142">
        <v>86000</v>
      </c>
      <c r="AD26" s="143">
        <v>4.45</v>
      </c>
    </row>
    <row r="27" spans="1:30" ht="4.5" customHeight="1" x14ac:dyDescent="0.25">
      <c r="A27" s="1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0"/>
      <c r="Q27" s="40"/>
      <c r="R27" s="41"/>
      <c r="AC27" s="142">
        <v>88000</v>
      </c>
      <c r="AD27" s="143">
        <v>4.5999999999999996</v>
      </c>
    </row>
    <row r="28" spans="1:30" ht="15" customHeight="1" x14ac:dyDescent="0.25">
      <c r="A28" s="1"/>
      <c r="D28" s="163" t="s">
        <v>9</v>
      </c>
      <c r="E28" s="163"/>
      <c r="F28" s="200">
        <f>F22-F21+F24-F23+F26-F25</f>
        <v>0</v>
      </c>
      <c r="G28" s="200"/>
      <c r="H28" s="200">
        <f>H22-H21+H24-H23+H26-H25</f>
        <v>0</v>
      </c>
      <c r="I28" s="200"/>
      <c r="J28" s="200">
        <f>J22-J21+J24-J23+J26-J25</f>
        <v>0</v>
      </c>
      <c r="K28" s="200"/>
      <c r="L28" s="200">
        <f>L22-L21+L24-L23+L26-L25</f>
        <v>0</v>
      </c>
      <c r="M28" s="200"/>
      <c r="N28" s="200">
        <f>N22-N21+N24-N23+N26-N25</f>
        <v>0</v>
      </c>
      <c r="O28" s="200"/>
      <c r="P28" s="126"/>
      <c r="Q28" s="126"/>
      <c r="R28" s="127"/>
      <c r="W28" s="27"/>
      <c r="X28" s="15" t="s">
        <v>46</v>
      </c>
      <c r="Y28" s="15" t="s">
        <v>47</v>
      </c>
      <c r="Z28" s="15" t="s">
        <v>48</v>
      </c>
      <c r="AC28" s="142">
        <v>90000</v>
      </c>
      <c r="AD28" s="143">
        <v>4.8</v>
      </c>
    </row>
    <row r="29" spans="1:30" ht="15" customHeight="1" x14ac:dyDescent="0.25">
      <c r="A29" s="1"/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9"/>
      <c r="Q29" s="9"/>
      <c r="R29" s="54"/>
      <c r="W29" s="130" t="s">
        <v>42</v>
      </c>
      <c r="X29" s="15">
        <v>2</v>
      </c>
      <c r="Y29" s="15">
        <v>2</v>
      </c>
      <c r="Z29" s="15">
        <v>2</v>
      </c>
      <c r="AC29" s="142">
        <v>92000</v>
      </c>
      <c r="AD29" s="143">
        <v>4.95</v>
      </c>
    </row>
    <row r="30" spans="1:30" ht="15" customHeight="1" x14ac:dyDescent="0.25">
      <c r="A30" s="1"/>
      <c r="D30" s="32" t="s">
        <v>10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54"/>
      <c r="W30" s="130" t="s">
        <v>49</v>
      </c>
      <c r="X30" s="15">
        <v>4</v>
      </c>
      <c r="Y30" s="15">
        <v>6</v>
      </c>
      <c r="Z30" s="15">
        <v>8</v>
      </c>
      <c r="AC30" s="142">
        <v>94000</v>
      </c>
      <c r="AD30" s="143">
        <v>5.0999999999999996</v>
      </c>
    </row>
    <row r="31" spans="1:30" ht="4.5" customHeight="1" x14ac:dyDescent="0.25">
      <c r="A31" s="1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54"/>
      <c r="W31" s="130" t="s">
        <v>43</v>
      </c>
      <c r="X31" s="15">
        <v>2</v>
      </c>
      <c r="Y31" s="15">
        <v>2</v>
      </c>
      <c r="Z31" s="15">
        <v>2</v>
      </c>
      <c r="AC31" s="142">
        <v>96000</v>
      </c>
      <c r="AD31" s="143">
        <v>5.25</v>
      </c>
    </row>
    <row r="32" spans="1:30" ht="15" customHeight="1" x14ac:dyDescent="0.25">
      <c r="A32" s="1"/>
      <c r="D32" s="97" t="s">
        <v>5</v>
      </c>
      <c r="E32" s="98"/>
      <c r="F32" s="166" t="s">
        <v>0</v>
      </c>
      <c r="G32" s="166"/>
      <c r="H32" s="166" t="s">
        <v>1</v>
      </c>
      <c r="I32" s="166"/>
      <c r="J32" s="166" t="s">
        <v>2</v>
      </c>
      <c r="K32" s="166"/>
      <c r="L32" s="166" t="s">
        <v>3</v>
      </c>
      <c r="M32" s="166"/>
      <c r="N32" s="166" t="s">
        <v>4</v>
      </c>
      <c r="O32" s="166"/>
      <c r="P32" s="34"/>
      <c r="Q32" s="34"/>
      <c r="R32" s="35"/>
      <c r="W32" s="130" t="s">
        <v>44</v>
      </c>
      <c r="X32" s="15">
        <v>4</v>
      </c>
      <c r="Y32" s="15">
        <v>5</v>
      </c>
      <c r="Z32" s="15">
        <v>6</v>
      </c>
      <c r="AC32" s="142">
        <v>98000</v>
      </c>
      <c r="AD32" s="143">
        <v>5.45</v>
      </c>
    </row>
    <row r="33" spans="1:30" ht="15" customHeight="1" x14ac:dyDescent="0.25">
      <c r="A33" s="1"/>
      <c r="D33" s="36">
        <v>1</v>
      </c>
      <c r="E33" s="37" t="s">
        <v>42</v>
      </c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38"/>
      <c r="Q33" s="38"/>
      <c r="R33" s="39"/>
      <c r="AC33" s="142">
        <v>100000</v>
      </c>
      <c r="AD33" s="143">
        <v>5.6</v>
      </c>
    </row>
    <row r="34" spans="1:30" s="24" customFormat="1" ht="15" customHeight="1" x14ac:dyDescent="0.25">
      <c r="A34" s="42"/>
      <c r="D34" s="36">
        <v>2</v>
      </c>
      <c r="E34" s="37" t="s">
        <v>49</v>
      </c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38"/>
      <c r="Q34" s="38"/>
      <c r="R34" s="39"/>
      <c r="S34" s="3"/>
      <c r="T34" s="3"/>
      <c r="W34" s="3"/>
      <c r="X34" s="3"/>
      <c r="AC34" s="142">
        <v>102000</v>
      </c>
      <c r="AD34" s="143">
        <v>5.75</v>
      </c>
    </row>
    <row r="35" spans="1:30" ht="15" customHeight="1" x14ac:dyDescent="0.25">
      <c r="A35" s="1"/>
      <c r="D35" s="36">
        <v>3</v>
      </c>
      <c r="E35" s="37" t="s">
        <v>43</v>
      </c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38"/>
      <c r="Q35" s="38"/>
      <c r="R35" s="39"/>
      <c r="AC35" s="142">
        <v>104000</v>
      </c>
      <c r="AD35" s="143">
        <v>5.95</v>
      </c>
    </row>
    <row r="36" spans="1:30" x14ac:dyDescent="0.25">
      <c r="A36" s="1"/>
      <c r="D36" s="36">
        <v>4</v>
      </c>
      <c r="E36" s="37" t="s">
        <v>44</v>
      </c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38"/>
      <c r="Q36" s="38"/>
      <c r="R36" s="39"/>
      <c r="AC36" s="142">
        <v>106000</v>
      </c>
      <c r="AD36" s="143">
        <v>6.1</v>
      </c>
    </row>
    <row r="37" spans="1:30" ht="15" customHeight="1" x14ac:dyDescent="0.25">
      <c r="A37" s="1"/>
      <c r="D37" s="36">
        <v>5</v>
      </c>
      <c r="E37" s="37" t="s">
        <v>52</v>
      </c>
      <c r="F37" s="201">
        <f>IF($J$15="0 à 4 ans",F33*$X$29+F34*$X$30+F35*$X$31+F36*$X$32,IF($J$15="5 à 8 ans",F33*$Y$29+F34*$Y$30+F35*$Y$31+F36*$Y$32,IF($J$15="9 à 12 ans",F33*$Z$29+F34*$Z$30+F35*$Z$31+F36*$Z$32,"")))</f>
        <v>0</v>
      </c>
      <c r="G37" s="201"/>
      <c r="H37" s="201">
        <f t="shared" ref="H37" si="0">IF($J$15="0 à 4 ans",H33*$X$29+H34*$X$30+H35*$X$31+H36*$X$32,IF($J$15="5 à 8 ans",H33*$Y$29+H34*$Y$30+H35*$Y$31+H36*$Y$32,IF($J$15="9 à 12 ans",H33*$Z$29+H34*$Z$30+H35*$Z$31+H36*$Z$32,"")))</f>
        <v>0</v>
      </c>
      <c r="I37" s="201"/>
      <c r="J37" s="201">
        <f t="shared" ref="J37" si="1">IF($J$15="0 à 4 ans",J33*$X$29+J34*$X$30+J35*$X$31+J36*$X$32,IF($J$15="5 à 8 ans",J33*$Y$29+J34*$Y$30+J35*$Y$31+J36*$Y$32,IF($J$15="9 à 12 ans",J33*$Z$29+J34*$Z$30+J35*$Z$31+J36*$Z$32,"")))</f>
        <v>0</v>
      </c>
      <c r="K37" s="201"/>
      <c r="L37" s="201">
        <f t="shared" ref="L37" si="2">IF($J$15="0 à 4 ans",L33*$X$29+L34*$X$30+L35*$X$31+L36*$X$32,IF($J$15="5 à 8 ans",L33*$Y$29+L34*$Y$30+L35*$Y$31+L36*$Y$32,IF($J$15="9 à 12 ans",L33*$Z$29+L34*$Z$30+L35*$Z$31+L36*$Z$32,"")))</f>
        <v>0</v>
      </c>
      <c r="M37" s="201"/>
      <c r="N37" s="201">
        <f t="shared" ref="N37" si="3">IF($J$15="0 à 4 ans",N33*$X$29+N34*$X$30+N35*$X$31+N36*$X$32,IF($J$15="5 à 8 ans",N33*$Y$29+N34*$Y$30+N35*$Y$31+N36*$Y$32,IF($J$15="9 à 12 ans",N33*$Z$29+N34*$Z$30+N35*$Z$31+N36*$Z$32,"")))</f>
        <v>0</v>
      </c>
      <c r="O37" s="201"/>
      <c r="P37" s="131"/>
      <c r="Q37" s="131"/>
      <c r="R37" s="132"/>
      <c r="AC37" s="142">
        <v>108000</v>
      </c>
      <c r="AD37" s="143">
        <v>6.25</v>
      </c>
    </row>
    <row r="38" spans="1:30" ht="15" customHeight="1" x14ac:dyDescent="0.25">
      <c r="A38" s="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9"/>
      <c r="R38" s="54"/>
      <c r="AC38" s="142">
        <v>110000</v>
      </c>
      <c r="AD38" s="143">
        <v>6.4</v>
      </c>
    </row>
    <row r="39" spans="1:30" ht="15" customHeight="1" x14ac:dyDescent="0.25">
      <c r="A39" s="1"/>
      <c r="D39" s="164" t="s">
        <v>6</v>
      </c>
      <c r="E39" s="165"/>
      <c r="F39" s="177" t="s">
        <v>0</v>
      </c>
      <c r="G39" s="178"/>
      <c r="H39" s="177" t="s">
        <v>1</v>
      </c>
      <c r="I39" s="178"/>
      <c r="J39" s="177" t="s">
        <v>2</v>
      </c>
      <c r="K39" s="178"/>
      <c r="L39" s="177" t="s">
        <v>3</v>
      </c>
      <c r="M39" s="178"/>
      <c r="N39" s="177" t="s">
        <v>4</v>
      </c>
      <c r="O39" s="178"/>
      <c r="P39" s="34"/>
      <c r="Q39" s="34"/>
      <c r="R39" s="35"/>
      <c r="AC39" s="142">
        <v>112000</v>
      </c>
      <c r="AD39" s="143">
        <v>6.6</v>
      </c>
    </row>
    <row r="40" spans="1:30" x14ac:dyDescent="0.25">
      <c r="A40" s="1"/>
      <c r="D40" s="194" t="s">
        <v>9</v>
      </c>
      <c r="E40" s="195"/>
      <c r="F40" s="190">
        <f>IFERROR((F28*24*$X$13+F37),0)</f>
        <v>0</v>
      </c>
      <c r="G40" s="191"/>
      <c r="H40" s="190">
        <f t="shared" ref="H40" si="4">IFERROR((H28*24*$X$13+H37),0)</f>
        <v>0</v>
      </c>
      <c r="I40" s="191"/>
      <c r="J40" s="190">
        <f t="shared" ref="J40" si="5">IFERROR((J28*24*$X$13+J37),0)</f>
        <v>0</v>
      </c>
      <c r="K40" s="191"/>
      <c r="L40" s="190">
        <f t="shared" ref="L40" si="6">IFERROR((L28*24*$X$13+L37),0)</f>
        <v>0</v>
      </c>
      <c r="M40" s="191"/>
      <c r="N40" s="190">
        <f t="shared" ref="N40" si="7">IFERROR((N28*24*$X$13+N37),0)</f>
        <v>0</v>
      </c>
      <c r="O40" s="191"/>
      <c r="P40" s="7"/>
      <c r="Q40" s="7"/>
      <c r="R40" s="45"/>
      <c r="AC40" s="142">
        <v>114000</v>
      </c>
      <c r="AD40" s="143">
        <v>6.75</v>
      </c>
    </row>
    <row r="41" spans="1:30" ht="15" customHeight="1" thickBot="1" x14ac:dyDescent="0.3">
      <c r="A41" s="1"/>
      <c r="D41" s="3"/>
      <c r="E41" s="9"/>
      <c r="F41" s="9"/>
      <c r="G41" s="9"/>
      <c r="H41" s="9"/>
      <c r="I41" s="9"/>
      <c r="J41" s="9"/>
      <c r="K41" s="9"/>
      <c r="L41" s="9"/>
      <c r="M41" s="9"/>
      <c r="N41" s="150"/>
      <c r="O41" s="150"/>
      <c r="P41" s="40"/>
      <c r="Q41" s="40"/>
      <c r="R41" s="41"/>
      <c r="AC41" s="142">
        <v>116000</v>
      </c>
      <c r="AD41" s="143">
        <v>6.9</v>
      </c>
    </row>
    <row r="42" spans="1:30" ht="5.25" customHeight="1" thickTop="1" x14ac:dyDescent="0.25">
      <c r="A42" s="1"/>
      <c r="C42" s="99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  <c r="O42" s="112"/>
      <c r="P42" s="113"/>
      <c r="Q42" s="40"/>
      <c r="R42" s="41"/>
      <c r="AC42" s="142">
        <v>118000</v>
      </c>
      <c r="AD42" s="143">
        <v>7.05</v>
      </c>
    </row>
    <row r="43" spans="1:30" ht="15" customHeight="1" x14ac:dyDescent="0.25">
      <c r="A43" s="1"/>
      <c r="C43" s="100"/>
      <c r="D43" s="193" t="s">
        <v>75</v>
      </c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19"/>
      <c r="Q43" s="47"/>
      <c r="R43" s="48"/>
      <c r="AC43" s="142">
        <v>120000</v>
      </c>
      <c r="AD43" s="143">
        <v>7.25</v>
      </c>
    </row>
    <row r="44" spans="1:30" ht="15" customHeight="1" x14ac:dyDescent="0.25">
      <c r="A44" s="1"/>
      <c r="C44" s="100"/>
      <c r="D44" s="9"/>
      <c r="E44" s="9"/>
      <c r="F44" s="9"/>
      <c r="G44" s="9"/>
      <c r="H44" s="9"/>
      <c r="I44" s="9"/>
      <c r="J44" s="9"/>
      <c r="K44" s="9"/>
      <c r="L44" s="9"/>
      <c r="M44" s="9"/>
      <c r="N44" s="40"/>
      <c r="O44" s="40"/>
      <c r="P44" s="114"/>
      <c r="Q44" s="40"/>
      <c r="R44" s="41"/>
      <c r="AC44" s="142">
        <v>122000</v>
      </c>
      <c r="AD44" s="143">
        <v>7.4</v>
      </c>
    </row>
    <row r="45" spans="1:30" ht="15" customHeight="1" x14ac:dyDescent="0.25">
      <c r="A45" s="1"/>
      <c r="C45" s="100"/>
      <c r="D45" s="133" t="s">
        <v>76</v>
      </c>
      <c r="E45" s="133"/>
      <c r="F45" s="133"/>
      <c r="G45" s="133"/>
      <c r="H45" s="133"/>
      <c r="I45" s="9"/>
      <c r="J45" s="9" t="s">
        <v>28</v>
      </c>
      <c r="K45" s="9"/>
      <c r="L45" s="9"/>
      <c r="M45" s="199">
        <f>((((F40+H40+J40+L40+N40-F37-H37-J37-L37-N37)*100%)+(F37+H37+J37+L37+N37))*4)</f>
        <v>0</v>
      </c>
      <c r="N45" s="199"/>
      <c r="O45" s="199"/>
      <c r="P45" s="120"/>
      <c r="Q45" s="49"/>
      <c r="R45" s="50"/>
      <c r="AC45" s="142">
        <v>124000</v>
      </c>
      <c r="AD45" s="143">
        <v>7.55</v>
      </c>
    </row>
    <row r="46" spans="1:30" x14ac:dyDescent="0.25">
      <c r="A46" s="1"/>
      <c r="C46" s="100"/>
      <c r="D46" s="133"/>
      <c r="E46" s="133"/>
      <c r="F46" s="133"/>
      <c r="G46" s="133"/>
      <c r="H46" s="133"/>
      <c r="I46" s="9"/>
      <c r="J46" s="9" t="s">
        <v>30</v>
      </c>
      <c r="K46" s="9"/>
      <c r="L46" s="9"/>
      <c r="M46" s="199">
        <f>((((F40+H40+J40+L40+N40-F37-H37-J37-L37-N37)*75%)+(F37+H37+J37+L37+N37))*4)</f>
        <v>0</v>
      </c>
      <c r="N46" s="199"/>
      <c r="O46" s="199"/>
      <c r="P46" s="120"/>
      <c r="Q46" s="49"/>
      <c r="R46" s="50"/>
      <c r="AC46" s="142">
        <v>126000</v>
      </c>
      <c r="AD46" s="143">
        <v>7.7</v>
      </c>
    </row>
    <row r="47" spans="1:30" ht="5.25" customHeight="1" thickBot="1" x14ac:dyDescent="0.3">
      <c r="A47" s="1"/>
      <c r="C47" s="101"/>
      <c r="D47" s="134"/>
      <c r="E47" s="135"/>
      <c r="F47" s="135"/>
      <c r="G47" s="135"/>
      <c r="H47" s="136"/>
      <c r="I47" s="116"/>
      <c r="J47" s="116"/>
      <c r="K47" s="116"/>
      <c r="L47" s="116"/>
      <c r="M47" s="116"/>
      <c r="N47" s="116"/>
      <c r="O47" s="116"/>
      <c r="P47" s="137"/>
      <c r="R47" s="1"/>
      <c r="AC47" s="142">
        <v>128000</v>
      </c>
      <c r="AD47" s="143">
        <v>7.9</v>
      </c>
    </row>
    <row r="48" spans="1:30" ht="15" customHeight="1" thickTop="1" x14ac:dyDescent="0.25">
      <c r="A48" s="1"/>
      <c r="E48" s="9"/>
      <c r="F48" s="9"/>
      <c r="G48" s="9"/>
      <c r="H48" s="9"/>
      <c r="I48" s="9"/>
      <c r="J48" s="9"/>
      <c r="K48" s="9"/>
      <c r="L48" s="9"/>
      <c r="M48" s="9"/>
      <c r="N48" s="40"/>
      <c r="O48" s="40"/>
      <c r="P48" s="40"/>
      <c r="Q48" s="40"/>
      <c r="R48" s="41"/>
      <c r="AC48" s="142">
        <v>130000</v>
      </c>
      <c r="AD48" s="143">
        <v>8.0500000000000007</v>
      </c>
    </row>
    <row r="49" spans="1:30" ht="30.75" customHeight="1" x14ac:dyDescent="0.25">
      <c r="A49" s="1"/>
      <c r="D49" s="154" t="s">
        <v>27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08"/>
      <c r="Q49" s="108"/>
      <c r="R49" s="109"/>
      <c r="AC49" s="142" t="s">
        <v>64</v>
      </c>
      <c r="AD49" s="143">
        <v>8.1999999999999993</v>
      </c>
    </row>
    <row r="50" spans="1:30" ht="12" customHeight="1" x14ac:dyDescent="0.25">
      <c r="A50" s="1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9"/>
    </row>
    <row r="51" spans="1:30" ht="11.25" customHeight="1" x14ac:dyDescent="0.2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3" spans="1:30" x14ac:dyDescent="0.25">
      <c r="D53" s="53"/>
    </row>
    <row r="57" spans="1:30" ht="6.95" customHeight="1" x14ac:dyDescent="0.25"/>
    <row r="58" spans="1:30" ht="93.75" customHeight="1" x14ac:dyDescent="0.25"/>
    <row r="60" spans="1:30" ht="6.95" customHeight="1" x14ac:dyDescent="0.25"/>
  </sheetData>
  <sheetProtection algorithmName="SHA-512" hashValue="kCiQcLE79G9PenWwnMJiZPMFJ2MzAmXGLViN5qFNqFtAiW1Q3lLnWXcW6Eh/0TwWFuQZl7751zqza39iKR+/ew==" saltValue="TM52eVfdvnPI9y15DBl/1g==" spinCount="100000" sheet="1" objects="1" scenarios="1" selectLockedCells="1"/>
  <mergeCells count="108">
    <mergeCell ref="F37:G37"/>
    <mergeCell ref="H37:I37"/>
    <mergeCell ref="J37:K37"/>
    <mergeCell ref="L37:M37"/>
    <mergeCell ref="N37:O37"/>
    <mergeCell ref="D15:I15"/>
    <mergeCell ref="J15:N15"/>
    <mergeCell ref="N34:O34"/>
    <mergeCell ref="H35:I35"/>
    <mergeCell ref="J35:K35"/>
    <mergeCell ref="L35:M35"/>
    <mergeCell ref="N35:O35"/>
    <mergeCell ref="F36:G36"/>
    <mergeCell ref="H36:I36"/>
    <mergeCell ref="J36:K36"/>
    <mergeCell ref="L36:M36"/>
    <mergeCell ref="N36:O36"/>
    <mergeCell ref="N32:O32"/>
    <mergeCell ref="F33:G33"/>
    <mergeCell ref="H33:I33"/>
    <mergeCell ref="J33:K33"/>
    <mergeCell ref="L33:M33"/>
    <mergeCell ref="N33:O33"/>
    <mergeCell ref="F35:G35"/>
    <mergeCell ref="F32:G32"/>
    <mergeCell ref="H32:I32"/>
    <mergeCell ref="J32:K32"/>
    <mergeCell ref="L32:M32"/>
    <mergeCell ref="F34:G34"/>
    <mergeCell ref="H34:I34"/>
    <mergeCell ref="J34:K34"/>
    <mergeCell ref="L34:M34"/>
    <mergeCell ref="N26:O26"/>
    <mergeCell ref="D28:E28"/>
    <mergeCell ref="D39:E39"/>
    <mergeCell ref="D40:E40"/>
    <mergeCell ref="D43:O43"/>
    <mergeCell ref="M45:O45"/>
    <mergeCell ref="M46:O46"/>
    <mergeCell ref="D21:E21"/>
    <mergeCell ref="D22:E22"/>
    <mergeCell ref="D23:E23"/>
    <mergeCell ref="D24:E24"/>
    <mergeCell ref="D26:E26"/>
    <mergeCell ref="F26:G26"/>
    <mergeCell ref="F28:G28"/>
    <mergeCell ref="H28:I28"/>
    <mergeCell ref="J28:K28"/>
    <mergeCell ref="L28:M28"/>
    <mergeCell ref="N28:O28"/>
    <mergeCell ref="N25:O25"/>
    <mergeCell ref="H26:I26"/>
    <mergeCell ref="J26:K26"/>
    <mergeCell ref="L26:M26"/>
    <mergeCell ref="F24:G24"/>
    <mergeCell ref="H24:I24"/>
    <mergeCell ref="J24:K24"/>
    <mergeCell ref="D49:O49"/>
    <mergeCell ref="N41:O41"/>
    <mergeCell ref="F40:G40"/>
    <mergeCell ref="H40:I40"/>
    <mergeCell ref="J40:K40"/>
    <mergeCell ref="L40:M40"/>
    <mergeCell ref="N40:O40"/>
    <mergeCell ref="F39:G39"/>
    <mergeCell ref="H39:I39"/>
    <mergeCell ref="J39:K39"/>
    <mergeCell ref="L39:M39"/>
    <mergeCell ref="N39:O39"/>
    <mergeCell ref="L24:M24"/>
    <mergeCell ref="N24:O24"/>
    <mergeCell ref="D25:E25"/>
    <mergeCell ref="F25:G25"/>
    <mergeCell ref="H25:I25"/>
    <mergeCell ref="J25:K25"/>
    <mergeCell ref="L25:M25"/>
    <mergeCell ref="F22:G22"/>
    <mergeCell ref="H22:I22"/>
    <mergeCell ref="J22:K22"/>
    <mergeCell ref="L22:M22"/>
    <mergeCell ref="N22:O22"/>
    <mergeCell ref="F23:G23"/>
    <mergeCell ref="H23:I23"/>
    <mergeCell ref="J23:K23"/>
    <mergeCell ref="L23:M23"/>
    <mergeCell ref="N23:O23"/>
    <mergeCell ref="F20:G20"/>
    <mergeCell ref="H20:I20"/>
    <mergeCell ref="J20:K20"/>
    <mergeCell ref="L20:M20"/>
    <mergeCell ref="N20:O20"/>
    <mergeCell ref="F21:G21"/>
    <mergeCell ref="H21:I21"/>
    <mergeCell ref="J21:K21"/>
    <mergeCell ref="L21:M21"/>
    <mergeCell ref="N21:O21"/>
    <mergeCell ref="D9:I11"/>
    <mergeCell ref="J10:N10"/>
    <mergeCell ref="D12:I14"/>
    <mergeCell ref="J13:N13"/>
    <mergeCell ref="D2:E2"/>
    <mergeCell ref="H2:O2"/>
    <mergeCell ref="H3:O3"/>
    <mergeCell ref="AC3:AD5"/>
    <mergeCell ref="D6:O7"/>
    <mergeCell ref="AC7:AD7"/>
    <mergeCell ref="X4:X5"/>
    <mergeCell ref="H4:O4"/>
  </mergeCells>
  <dataValidations count="3">
    <dataValidation allowBlank="1" showInputMessage="1" showErrorMessage="1" sqref="F23:R26" xr:uid="{00000000-0002-0000-0300-000000000000}"/>
    <dataValidation type="whole" allowBlank="1" showInputMessage="1" showErrorMessage="1" sqref="F33:R36" xr:uid="{00000000-0002-0000-0300-000001000000}">
      <formula1>1</formula1>
      <formula2>1</formula2>
    </dataValidation>
    <dataValidation type="list" allowBlank="1" showInputMessage="1" showErrorMessage="1" sqref="J15:N15" xr:uid="{00000000-0002-0000-0300-000002000000}">
      <formula1>$W$18:$W$20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CEFE0B27E52F49A515B360CA31782A" ma:contentTypeVersion="20" ma:contentTypeDescription="Crée un document." ma:contentTypeScope="" ma:versionID="15b9595a37417e2256c842473313ef26">
  <xsd:schema xmlns:xsd="http://www.w3.org/2001/XMLSchema" xmlns:xs="http://www.w3.org/2001/XMLSchema" xmlns:p="http://schemas.microsoft.com/office/2006/metadata/properties" xmlns:ns2="ce764a98-afb5-491f-af20-9edda963abd5" xmlns:ns3="8134c6b6-7efc-49f9-845a-fc04f4a32dc9" targetNamespace="http://schemas.microsoft.com/office/2006/metadata/properties" ma:root="true" ma:fieldsID="7e23bf7ff3460a836582815da38cc6ef" ns2:_="" ns3:_="">
    <xsd:import namespace="ce764a98-afb5-491f-af20-9edda963abd5"/>
    <xsd:import namespace="8134c6b6-7efc-49f9-845a-fc04f4a32d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Droit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64a98-afb5-491f-af20-9edda963ab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470c40f-a9f5-4eb3-b674-fad042d09d51}" ma:internalName="TaxCatchAll" ma:showField="CatchAllData" ma:web="ce764a98-afb5-491f-af20-9edda963a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4c6b6-7efc-49f9-845a-fc04f4a32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0b0f75d-5572-4a52-b4de-4ab1f6a2f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roit" ma:index="25" nillable="true" ma:displayName="Droit" ma:format="Dropdown" ma:list="UserInfo" ma:SharePointGroup="0" ma:internalName="Dro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764a98-afb5-491f-af20-9edda963abd5" xsi:nil="true"/>
    <lcf76f155ced4ddcb4097134ff3c332f xmlns="8134c6b6-7efc-49f9-845a-fc04f4a32dc9">
      <Terms xmlns="http://schemas.microsoft.com/office/infopath/2007/PartnerControls"/>
    </lcf76f155ced4ddcb4097134ff3c332f>
    <Droit xmlns="8134c6b6-7efc-49f9-845a-fc04f4a32dc9">
      <UserInfo>
        <DisplayName/>
        <AccountId xsi:nil="true"/>
        <AccountType/>
      </UserInfo>
    </Droit>
  </documentManagement>
</p:properties>
</file>

<file path=customXml/itemProps1.xml><?xml version="1.0" encoding="utf-8"?>
<ds:datastoreItem xmlns:ds="http://schemas.openxmlformats.org/officeDocument/2006/customXml" ds:itemID="{0B756BA3-38C9-42EE-8AC7-9E6EFFD16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9801A-C8C0-4636-A449-9D2696D1E826}"/>
</file>

<file path=customXml/itemProps3.xml><?xml version="1.0" encoding="utf-8"?>
<ds:datastoreItem xmlns:ds="http://schemas.openxmlformats.org/officeDocument/2006/customXml" ds:itemID="{D2C2BB09-B43B-465C-83A5-171BC29E1AAE}">
  <ds:schemaRefs>
    <ds:schemaRef ds:uri="http://schemas.microsoft.com/office/2006/metadata/properties"/>
    <ds:schemaRef ds:uri="http://schemas.microsoft.com/office/infopath/2007/PartnerControls"/>
    <ds:schemaRef ds:uri="ce764a98-afb5-491f-af20-9edda963abd5"/>
    <ds:schemaRef ds:uri="8134c6b6-7efc-49f9-845a-fc04f4a32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Estimation revenu</vt:lpstr>
      <vt:lpstr>Préscolaire (garderie)</vt:lpstr>
      <vt:lpstr>Parascolaire (écoliers)</vt:lpstr>
      <vt:lpstr>AJF (maman de jour)</vt:lpstr>
      <vt:lpstr>'AJF (maman de jour)'!Zone_d_impression</vt:lpstr>
      <vt:lpstr>'Estimation revenu'!Zone_d_impression</vt:lpstr>
      <vt:lpstr>'Parascolaire (écoliers)'!Zone_d_impression</vt:lpstr>
      <vt:lpstr>'Préscolaire (garderie)'!Zone_d_impression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Villa</dc:creator>
  <cp:lastModifiedBy>Chrystelle Monney</cp:lastModifiedBy>
  <cp:lastPrinted>2019-11-06T11:10:46Z</cp:lastPrinted>
  <dcterms:created xsi:type="dcterms:W3CDTF">2014-10-22T11:30:18Z</dcterms:created>
  <dcterms:modified xsi:type="dcterms:W3CDTF">2022-11-04T10:52:46Z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0x010100ADCEFE0B27E52F49A515B360CA31782A</vt:lpwstr>
  </property>
  <property fmtid="{D5CDD505-2E9C-101B-9397-08002B2CF9AE}" pid="3" name="MediaServiceImageTags">
    <vt:lpwstr/>
  </property>
</Properties>
</file>